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beata 2012\ŠKOLA PEZINOK\PD kupeckého\"/>
    </mc:Choice>
  </mc:AlternateContent>
  <bookViews>
    <workbookView xWindow="0" yWindow="0" windowWidth="28800" windowHeight="11475"/>
  </bookViews>
  <sheets>
    <sheet name="Rekapitulácia stavby" sheetId="1" r:id="rId1"/>
    <sheet name="2017-09-21 - Zlepšenie te..." sheetId="2" r:id="rId2"/>
  </sheets>
  <definedNames>
    <definedName name="_xlnm.Print_Titles" localSheetId="1">'2017-09-21 - Zlepšenie te...'!$123:$123</definedName>
    <definedName name="_xlnm.Print_Titles" localSheetId="0">'Rekapitulácia stavby'!$85:$85</definedName>
    <definedName name="_xlnm.Print_Area" localSheetId="1">'2017-09-21 - Zlepšenie te...'!$C$4:$Q$70,'2017-09-21 - Zlepšenie te...'!$C$76:$Q$108,'2017-09-21 - Zlepšenie te...'!$C$114:$Q$199</definedName>
    <definedName name="_xlnm.Print_Area" localSheetId="0">'Rekapitulácia stavby'!$C$4:$AP$70,'Rekapitulácia stavby'!$C$76:$AP$92</definedName>
  </definedNames>
  <calcPr calcId="152511" iterateCount="1"/>
</workbook>
</file>

<file path=xl/calcChain.xml><?xml version="1.0" encoding="utf-8"?>
<calcChain xmlns="http://schemas.openxmlformats.org/spreadsheetml/2006/main">
  <c r="AY88" i="1" l="1"/>
  <c r="AX88" i="1"/>
  <c r="BI199" i="2"/>
  <c r="BH199" i="2"/>
  <c r="BG199" i="2"/>
  <c r="BE199" i="2"/>
  <c r="AA199" i="2"/>
  <c r="AA198" i="2" s="1"/>
  <c r="Y199" i="2"/>
  <c r="Y198" i="2" s="1"/>
  <c r="W199" i="2"/>
  <c r="W198" i="2" s="1"/>
  <c r="BK199" i="2"/>
  <c r="BK198" i="2" s="1"/>
  <c r="N104" i="2" s="1"/>
  <c r="BF199" i="2"/>
  <c r="BI197" i="2"/>
  <c r="BH197" i="2"/>
  <c r="BG197" i="2"/>
  <c r="BE197" i="2"/>
  <c r="AA197" i="2"/>
  <c r="AA196" i="2" s="1"/>
  <c r="AA195" i="2" s="1"/>
  <c r="Y197" i="2"/>
  <c r="Y196" i="2" s="1"/>
  <c r="Y195" i="2" s="1"/>
  <c r="W197" i="2"/>
  <c r="W196" i="2" s="1"/>
  <c r="W195" i="2" s="1"/>
  <c r="BK197" i="2"/>
  <c r="BK196" i="2" s="1"/>
  <c r="BF197" i="2"/>
  <c r="BI194" i="2"/>
  <c r="BH194" i="2"/>
  <c r="BG194" i="2"/>
  <c r="BE194" i="2"/>
  <c r="AA194" i="2"/>
  <c r="Y194" i="2"/>
  <c r="W194" i="2"/>
  <c r="BK194" i="2"/>
  <c r="BF194" i="2"/>
  <c r="BI193" i="2"/>
  <c r="BH193" i="2"/>
  <c r="BG193" i="2"/>
  <c r="BE193" i="2"/>
  <c r="AA193" i="2"/>
  <c r="Y193" i="2"/>
  <c r="W193" i="2"/>
  <c r="BK193" i="2"/>
  <c r="BF193" i="2"/>
  <c r="BI191" i="2"/>
  <c r="BH191" i="2"/>
  <c r="BG191" i="2"/>
  <c r="BE191" i="2"/>
  <c r="AA191" i="2"/>
  <c r="Y191" i="2"/>
  <c r="W191" i="2"/>
  <c r="BK191" i="2"/>
  <c r="BF191" i="2"/>
  <c r="BI190" i="2"/>
  <c r="BH190" i="2"/>
  <c r="BG190" i="2"/>
  <c r="BE190" i="2"/>
  <c r="AA190" i="2"/>
  <c r="Y190" i="2"/>
  <c r="W190" i="2"/>
  <c r="W189" i="2" s="1"/>
  <c r="BK190" i="2"/>
  <c r="BF190" i="2"/>
  <c r="BI188" i="2"/>
  <c r="BH188" i="2"/>
  <c r="BG188" i="2"/>
  <c r="BE188" i="2"/>
  <c r="AA188" i="2"/>
  <c r="Y188" i="2"/>
  <c r="W188" i="2"/>
  <c r="BK188" i="2"/>
  <c r="BF188" i="2"/>
  <c r="BI187" i="2"/>
  <c r="BH187" i="2"/>
  <c r="BG187" i="2"/>
  <c r="BE187" i="2"/>
  <c r="AA187" i="2"/>
  <c r="Y187" i="2"/>
  <c r="W187" i="2"/>
  <c r="BK187" i="2"/>
  <c r="BF187" i="2"/>
  <c r="BI185" i="2"/>
  <c r="BH185" i="2"/>
  <c r="BG185" i="2"/>
  <c r="BE185" i="2"/>
  <c r="AA185" i="2"/>
  <c r="Y185" i="2"/>
  <c r="W185" i="2"/>
  <c r="W184" i="2" s="1"/>
  <c r="BK185" i="2"/>
  <c r="BF185" i="2"/>
  <c r="BI183" i="2"/>
  <c r="BH183" i="2"/>
  <c r="BG183" i="2"/>
  <c r="BE183" i="2"/>
  <c r="AA183" i="2"/>
  <c r="Y183" i="2"/>
  <c r="W183" i="2"/>
  <c r="BK183" i="2"/>
  <c r="BF183" i="2"/>
  <c r="BI182" i="2"/>
  <c r="BH182" i="2"/>
  <c r="BG182" i="2"/>
  <c r="BE182" i="2"/>
  <c r="AA182" i="2"/>
  <c r="Y182" i="2"/>
  <c r="W182" i="2"/>
  <c r="BK182" i="2"/>
  <c r="BF182" i="2"/>
  <c r="BI181" i="2"/>
  <c r="BH181" i="2"/>
  <c r="BG181" i="2"/>
  <c r="BE181" i="2"/>
  <c r="AA181" i="2"/>
  <c r="Y181" i="2"/>
  <c r="W181" i="2"/>
  <c r="BK181" i="2"/>
  <c r="BF181" i="2"/>
  <c r="BI180" i="2"/>
  <c r="BH180" i="2"/>
  <c r="BG180" i="2"/>
  <c r="BE180" i="2"/>
  <c r="AA180" i="2"/>
  <c r="Y180" i="2"/>
  <c r="W180" i="2"/>
  <c r="BK180" i="2"/>
  <c r="BF180" i="2"/>
  <c r="BI179" i="2"/>
  <c r="BH179" i="2"/>
  <c r="BG179" i="2"/>
  <c r="BE179" i="2"/>
  <c r="AA179" i="2"/>
  <c r="Y179" i="2"/>
  <c r="W179" i="2"/>
  <c r="BK179" i="2"/>
  <c r="BF179" i="2"/>
  <c r="BI178" i="2"/>
  <c r="BH178" i="2"/>
  <c r="BG178" i="2"/>
  <c r="BE178" i="2"/>
  <c r="AA178" i="2"/>
  <c r="Y178" i="2"/>
  <c r="W178" i="2"/>
  <c r="BK178" i="2"/>
  <c r="BF178" i="2"/>
  <c r="BI177" i="2"/>
  <c r="BH177" i="2"/>
  <c r="BG177" i="2"/>
  <c r="BE177" i="2"/>
  <c r="AA177" i="2"/>
  <c r="Y177" i="2"/>
  <c r="W177" i="2"/>
  <c r="BK177" i="2"/>
  <c r="BF177" i="2"/>
  <c r="BI176" i="2"/>
  <c r="BH176" i="2"/>
  <c r="BG176" i="2"/>
  <c r="BE176" i="2"/>
  <c r="AA176" i="2"/>
  <c r="Y176" i="2"/>
  <c r="W176" i="2"/>
  <c r="BK176" i="2"/>
  <c r="BF176" i="2"/>
  <c r="BI174" i="2"/>
  <c r="BH174" i="2"/>
  <c r="BG174" i="2"/>
  <c r="BE174" i="2"/>
  <c r="AA174" i="2"/>
  <c r="Y174" i="2"/>
  <c r="W174" i="2"/>
  <c r="BK174" i="2"/>
  <c r="BF174" i="2"/>
  <c r="BI172" i="2"/>
  <c r="BH172" i="2"/>
  <c r="BG172" i="2"/>
  <c r="BE172" i="2"/>
  <c r="AA172" i="2"/>
  <c r="Y172" i="2"/>
  <c r="W172" i="2"/>
  <c r="BK172" i="2"/>
  <c r="BF172" i="2"/>
  <c r="BI171" i="2"/>
  <c r="BH171" i="2"/>
  <c r="BG171" i="2"/>
  <c r="BE171" i="2"/>
  <c r="AA171" i="2"/>
  <c r="Y171" i="2"/>
  <c r="W171" i="2"/>
  <c r="BK171" i="2"/>
  <c r="BF171" i="2"/>
  <c r="BI170" i="2"/>
  <c r="BH170" i="2"/>
  <c r="BG170" i="2"/>
  <c r="BE170" i="2"/>
  <c r="AA170" i="2"/>
  <c r="Y170" i="2"/>
  <c r="W170" i="2"/>
  <c r="BK170" i="2"/>
  <c r="BF170" i="2"/>
  <c r="BI168" i="2"/>
  <c r="BH168" i="2"/>
  <c r="BG168" i="2"/>
  <c r="BE168" i="2"/>
  <c r="AA168" i="2"/>
  <c r="AA167" i="2" s="1"/>
  <c r="Y168" i="2"/>
  <c r="Y167" i="2" s="1"/>
  <c r="W168" i="2"/>
  <c r="W167" i="2" s="1"/>
  <c r="BK168" i="2"/>
  <c r="BK167" i="2" s="1"/>
  <c r="N98" i="2" s="1"/>
  <c r="BF168" i="2"/>
  <c r="BI166" i="2"/>
  <c r="BH166" i="2"/>
  <c r="BG166" i="2"/>
  <c r="BE166" i="2"/>
  <c r="AA166" i="2"/>
  <c r="AA165" i="2" s="1"/>
  <c r="Y166" i="2"/>
  <c r="Y165" i="2" s="1"/>
  <c r="W166" i="2"/>
  <c r="W165" i="2" s="1"/>
  <c r="BK166" i="2"/>
  <c r="BK165" i="2" s="1"/>
  <c r="N97" i="2" s="1"/>
  <c r="BF166" i="2"/>
  <c r="BI164" i="2"/>
  <c r="BH164" i="2"/>
  <c r="BG164" i="2"/>
  <c r="BE164" i="2"/>
  <c r="AA164" i="2"/>
  <c r="Y164" i="2"/>
  <c r="W164" i="2"/>
  <c r="BK164" i="2"/>
  <c r="BF164" i="2"/>
  <c r="BI163" i="2"/>
  <c r="BH163" i="2"/>
  <c r="BG163" i="2"/>
  <c r="BE163" i="2"/>
  <c r="AA163" i="2"/>
  <c r="Y163" i="2"/>
  <c r="W163" i="2"/>
  <c r="BK163" i="2"/>
  <c r="BF163" i="2"/>
  <c r="BI162" i="2"/>
  <c r="BH162" i="2"/>
  <c r="BG162" i="2"/>
  <c r="BE162" i="2"/>
  <c r="AA162" i="2"/>
  <c r="Y162" i="2"/>
  <c r="Y161" i="2" s="1"/>
  <c r="W162" i="2"/>
  <c r="W161" i="2" s="1"/>
  <c r="BK162" i="2"/>
  <c r="BF162" i="2"/>
  <c r="BI160" i="2"/>
  <c r="BH160" i="2"/>
  <c r="BG160" i="2"/>
  <c r="BE160" i="2"/>
  <c r="AA160" i="2"/>
  <c r="Y160" i="2"/>
  <c r="W160" i="2"/>
  <c r="BK160" i="2"/>
  <c r="BF160" i="2"/>
  <c r="BI159" i="2"/>
  <c r="BH159" i="2"/>
  <c r="BG159" i="2"/>
  <c r="BE159" i="2"/>
  <c r="AA159" i="2"/>
  <c r="Y159" i="2"/>
  <c r="W159" i="2"/>
  <c r="BK159" i="2"/>
  <c r="BF159" i="2"/>
  <c r="BI158" i="2"/>
  <c r="BH158" i="2"/>
  <c r="BG158" i="2"/>
  <c r="BE158" i="2"/>
  <c r="AA158" i="2"/>
  <c r="Y158" i="2"/>
  <c r="W158" i="2"/>
  <c r="BK158" i="2"/>
  <c r="BF158" i="2"/>
  <c r="BI157" i="2"/>
  <c r="BH157" i="2"/>
  <c r="BG157" i="2"/>
  <c r="BE157" i="2"/>
  <c r="AA157" i="2"/>
  <c r="Y157" i="2"/>
  <c r="W157" i="2"/>
  <c r="BK157" i="2"/>
  <c r="BF157" i="2"/>
  <c r="BI156" i="2"/>
  <c r="BH156" i="2"/>
  <c r="BG156" i="2"/>
  <c r="BE156" i="2"/>
  <c r="AA156" i="2"/>
  <c r="Y156" i="2"/>
  <c r="W156" i="2"/>
  <c r="BK156" i="2"/>
  <c r="BF156" i="2"/>
  <c r="BI155" i="2"/>
  <c r="BH155" i="2"/>
  <c r="BG155" i="2"/>
  <c r="BE155" i="2"/>
  <c r="AA155" i="2"/>
  <c r="Y155" i="2"/>
  <c r="W155" i="2"/>
  <c r="BK155" i="2"/>
  <c r="BF155" i="2"/>
  <c r="BI154" i="2"/>
  <c r="BH154" i="2"/>
  <c r="BG154" i="2"/>
  <c r="BE154" i="2"/>
  <c r="AA154" i="2"/>
  <c r="Y154" i="2"/>
  <c r="W154" i="2"/>
  <c r="BK154" i="2"/>
  <c r="BF154" i="2"/>
  <c r="BI153" i="2"/>
  <c r="BH153" i="2"/>
  <c r="BG153" i="2"/>
  <c r="BE153" i="2"/>
  <c r="AA153" i="2"/>
  <c r="Y153" i="2"/>
  <c r="W153" i="2"/>
  <c r="W152" i="2" s="1"/>
  <c r="BK153" i="2"/>
  <c r="BF153" i="2"/>
  <c r="N94" i="2"/>
  <c r="BI149" i="2"/>
  <c r="BH149" i="2"/>
  <c r="BG149" i="2"/>
  <c r="BE149" i="2"/>
  <c r="AA149" i="2"/>
  <c r="AA148" i="2" s="1"/>
  <c r="Y149" i="2"/>
  <c r="Y148" i="2" s="1"/>
  <c r="W149" i="2"/>
  <c r="W148" i="2" s="1"/>
  <c r="BK149" i="2"/>
  <c r="BK148" i="2" s="1"/>
  <c r="N92" i="2" s="1"/>
  <c r="BF149" i="2"/>
  <c r="BI147" i="2"/>
  <c r="BH147" i="2"/>
  <c r="BG147" i="2"/>
  <c r="BE147" i="2"/>
  <c r="AA147" i="2"/>
  <c r="Y147" i="2"/>
  <c r="W147" i="2"/>
  <c r="BK147" i="2"/>
  <c r="BF147" i="2"/>
  <c r="BI146" i="2"/>
  <c r="BH146" i="2"/>
  <c r="BG146" i="2"/>
  <c r="BE146" i="2"/>
  <c r="AA146" i="2"/>
  <c r="Y146" i="2"/>
  <c r="W146" i="2"/>
  <c r="BK146" i="2"/>
  <c r="BF146" i="2"/>
  <c r="BI145" i="2"/>
  <c r="BH145" i="2"/>
  <c r="BG145" i="2"/>
  <c r="BE145" i="2"/>
  <c r="AA145" i="2"/>
  <c r="Y145" i="2"/>
  <c r="W145" i="2"/>
  <c r="BK145" i="2"/>
  <c r="BF145" i="2"/>
  <c r="BI144" i="2"/>
  <c r="BH144" i="2"/>
  <c r="BG144" i="2"/>
  <c r="BE144" i="2"/>
  <c r="AA144" i="2"/>
  <c r="Y144" i="2"/>
  <c r="W144" i="2"/>
  <c r="BK144" i="2"/>
  <c r="BF144" i="2"/>
  <c r="BI143" i="2"/>
  <c r="BH143" i="2"/>
  <c r="BG143" i="2"/>
  <c r="BE143" i="2"/>
  <c r="AA143" i="2"/>
  <c r="Y143" i="2"/>
  <c r="W143" i="2"/>
  <c r="BK143" i="2"/>
  <c r="BF143" i="2"/>
  <c r="BI141" i="2"/>
  <c r="BH141" i="2"/>
  <c r="BG141" i="2"/>
  <c r="BE141" i="2"/>
  <c r="AA141" i="2"/>
  <c r="Y141" i="2"/>
  <c r="W141" i="2"/>
  <c r="BK141" i="2"/>
  <c r="BF141" i="2"/>
  <c r="BI140" i="2"/>
  <c r="BH140" i="2"/>
  <c r="BG140" i="2"/>
  <c r="BE140" i="2"/>
  <c r="AA140" i="2"/>
  <c r="Y140" i="2"/>
  <c r="W140" i="2"/>
  <c r="BK140" i="2"/>
  <c r="BF140" i="2"/>
  <c r="BI138" i="2"/>
  <c r="BH138" i="2"/>
  <c r="BG138" i="2"/>
  <c r="BE138" i="2"/>
  <c r="AA138" i="2"/>
  <c r="Y138" i="2"/>
  <c r="W138" i="2"/>
  <c r="BK138" i="2"/>
  <c r="BF138" i="2"/>
  <c r="BI137" i="2"/>
  <c r="BH137" i="2"/>
  <c r="BG137" i="2"/>
  <c r="BE137" i="2"/>
  <c r="AA137" i="2"/>
  <c r="Y137" i="2"/>
  <c r="W137" i="2"/>
  <c r="BK137" i="2"/>
  <c r="BF137" i="2"/>
  <c r="BI136" i="2"/>
  <c r="BH136" i="2"/>
  <c r="BG136" i="2"/>
  <c r="BE136" i="2"/>
  <c r="AA136" i="2"/>
  <c r="Y136" i="2"/>
  <c r="W136" i="2"/>
  <c r="W135" i="2" s="1"/>
  <c r="BK136" i="2"/>
  <c r="BF136" i="2"/>
  <c r="BI133" i="2"/>
  <c r="BH133" i="2"/>
  <c r="BG133" i="2"/>
  <c r="BE133" i="2"/>
  <c r="AA133" i="2"/>
  <c r="Y133" i="2"/>
  <c r="W133" i="2"/>
  <c r="BK133" i="2"/>
  <c r="BF133" i="2"/>
  <c r="BI131" i="2"/>
  <c r="BH131" i="2"/>
  <c r="BG131" i="2"/>
  <c r="BE131" i="2"/>
  <c r="AA131" i="2"/>
  <c r="Y131" i="2"/>
  <c r="W131" i="2"/>
  <c r="BK131" i="2"/>
  <c r="BF131" i="2"/>
  <c r="BI130" i="2"/>
  <c r="BH130" i="2"/>
  <c r="BG130" i="2"/>
  <c r="BE130" i="2"/>
  <c r="AA130" i="2"/>
  <c r="Y130" i="2"/>
  <c r="W130" i="2"/>
  <c r="BK130" i="2"/>
  <c r="BF130" i="2"/>
  <c r="BI129" i="2"/>
  <c r="BH129" i="2"/>
  <c r="BG129" i="2"/>
  <c r="BE129" i="2"/>
  <c r="AA129" i="2"/>
  <c r="Y129" i="2"/>
  <c r="Y128" i="2" s="1"/>
  <c r="W129" i="2"/>
  <c r="BK129" i="2"/>
  <c r="BF129" i="2"/>
  <c r="BI127" i="2"/>
  <c r="BH127" i="2"/>
  <c r="BG127" i="2"/>
  <c r="BE127" i="2"/>
  <c r="AA127" i="2"/>
  <c r="AA126" i="2" s="1"/>
  <c r="Y127" i="2"/>
  <c r="Y126" i="2" s="1"/>
  <c r="W127" i="2"/>
  <c r="W126" i="2" s="1"/>
  <c r="BK127" i="2"/>
  <c r="BK126" i="2" s="1"/>
  <c r="BF127" i="2"/>
  <c r="M120" i="2"/>
  <c r="F120" i="2"/>
  <c r="F118" i="2"/>
  <c r="F116" i="2"/>
  <c r="M27" i="2"/>
  <c r="AS88" i="1" s="1"/>
  <c r="M82" i="2"/>
  <c r="F82" i="2"/>
  <c r="F80" i="2"/>
  <c r="F78" i="2"/>
  <c r="O20" i="2"/>
  <c r="E20" i="2"/>
  <c r="M121" i="2" s="1"/>
  <c r="O19" i="2"/>
  <c r="O14" i="2"/>
  <c r="E14" i="2"/>
  <c r="F121" i="2" s="1"/>
  <c r="O13" i="2"/>
  <c r="O8" i="2"/>
  <c r="M118" i="2" s="1"/>
  <c r="AK27" i="1"/>
  <c r="AS87" i="1"/>
  <c r="AM83" i="1"/>
  <c r="L83" i="1"/>
  <c r="AM82" i="1"/>
  <c r="L82" i="1"/>
  <c r="AM80" i="1"/>
  <c r="L80" i="1"/>
  <c r="L78" i="1"/>
  <c r="L77" i="1"/>
  <c r="BK184" i="2" l="1"/>
  <c r="N100" i="2" s="1"/>
  <c r="BK169" i="2"/>
  <c r="N99" i="2" s="1"/>
  <c r="Y135" i="2"/>
  <c r="Y152" i="2"/>
  <c r="AA125" i="2"/>
  <c r="W128" i="2"/>
  <c r="BK135" i="2"/>
  <c r="N91" i="2" s="1"/>
  <c r="BK152" i="2"/>
  <c r="BK161" i="2"/>
  <c r="N96" i="2" s="1"/>
  <c r="AA169" i="2"/>
  <c r="AA184" i="2"/>
  <c r="BK189" i="2"/>
  <c r="N101" i="2" s="1"/>
  <c r="W150" i="2"/>
  <c r="W125" i="2"/>
  <c r="AA128" i="2"/>
  <c r="W169" i="2"/>
  <c r="Y189" i="2"/>
  <c r="H34" i="2"/>
  <c r="BC88" i="1" s="1"/>
  <c r="BC87" i="1" s="1"/>
  <c r="BK128" i="2"/>
  <c r="N90" i="2" s="1"/>
  <c r="AA135" i="2"/>
  <c r="AA152" i="2"/>
  <c r="AA161" i="2"/>
  <c r="Y169" i="2"/>
  <c r="Y184" i="2"/>
  <c r="AA189" i="2"/>
  <c r="M32" i="2"/>
  <c r="AW88" i="1" s="1"/>
  <c r="H32" i="2"/>
  <c r="BA88" i="1" s="1"/>
  <c r="BA87" i="1" s="1"/>
  <c r="M80" i="2"/>
  <c r="M83" i="2"/>
  <c r="N126" i="2"/>
  <c r="N89" i="2" s="1"/>
  <c r="BK125" i="2"/>
  <c r="Y125" i="2"/>
  <c r="M31" i="2"/>
  <c r="AV88" i="1" s="1"/>
  <c r="H31" i="2"/>
  <c r="AZ88" i="1" s="1"/>
  <c r="AZ87" i="1" s="1"/>
  <c r="H33" i="2"/>
  <c r="BB88" i="1" s="1"/>
  <c r="BB87" i="1" s="1"/>
  <c r="H35" i="2"/>
  <c r="BD88" i="1" s="1"/>
  <c r="BD87" i="1" s="1"/>
  <c r="W35" i="1" s="1"/>
  <c r="N95" i="2"/>
  <c r="N103" i="2"/>
  <c r="BK195" i="2"/>
  <c r="N102" i="2" s="1"/>
  <c r="F83" i="2"/>
  <c r="BK150" i="2" l="1"/>
  <c r="N93" i="2" s="1"/>
  <c r="AT88" i="1"/>
  <c r="AA150" i="2"/>
  <c r="AA124" i="2" s="1"/>
  <c r="Y150" i="2"/>
  <c r="W34" i="1"/>
  <c r="AY87" i="1"/>
  <c r="W124" i="2"/>
  <c r="AU88" i="1" s="1"/>
  <c r="AU87" i="1" s="1"/>
  <c r="Y124" i="2"/>
  <c r="AX87" i="1"/>
  <c r="W33" i="1"/>
  <c r="N125" i="2"/>
  <c r="N88" i="2" s="1"/>
  <c r="W32" i="1"/>
  <c r="AW87" i="1"/>
  <c r="AK32" i="1" s="1"/>
  <c r="W31" i="1"/>
  <c r="AV87" i="1"/>
  <c r="BK124" i="2" l="1"/>
  <c r="N124" i="2" s="1"/>
  <c r="N87" i="2" s="1"/>
  <c r="L108" i="2" s="1"/>
  <c r="AK31" i="1"/>
  <c r="AT87" i="1"/>
  <c r="M26" i="2" l="1"/>
  <c r="M29" i="2" s="1"/>
  <c r="AG88" i="1" s="1"/>
  <c r="L37" i="2" l="1"/>
  <c r="AG87" i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<sst xmlns="http://schemas.openxmlformats.org/spreadsheetml/2006/main" count="1124" uniqueCount="350">
  <si>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</si>
  <si>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</si>
  <si>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</si>
  <si>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</si>
  <si>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</si>
  <si>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</si>
  <si>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</si>
  <si>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</si>
  <si>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</si>
  <si>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</si>
  <si>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</si>
  <si>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</si>
  <si>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</si>
  <si>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0,001</t>
  </si>
  <si>
    <t>Kód:</t>
  </si>
  <si>
    <t>2017-09-21</t>
  </si>
  <si>
    <t>Stavba:</t>
  </si>
  <si>
    <t>Zlepšenie technického vybavenia odb.učební v ZŠ Kupeckého</t>
  </si>
  <si>
    <t>JKSO:</t>
  </si>
  <si>
    <t>KS:</t>
  </si>
  <si>
    <t>Miesto:</t>
  </si>
  <si>
    <t>Pezinok</t>
  </si>
  <si>
    <t>Dátum:</t>
  </si>
  <si>
    <t>20. 9. 2017</t>
  </si>
  <si>
    <t>Objednávateľ:</t>
  </si>
  <si>
    <t>IČO:</t>
  </si>
  <si>
    <t>Mesto Pezinok</t>
  </si>
  <si>
    <t>IČO DPH:</t>
  </si>
  <si>
    <t>Zhotoviteľ:</t>
  </si>
  <si>
    <t xml:space="preserve"> </t>
  </si>
  <si>
    <t>Projektant:</t>
  </si>
  <si>
    <t>Le phart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</si>
  <si>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</si>
  <si>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</si>
  <si>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</si>
  <si>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</si>
  <si>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</si>
  <si>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</si>
  <si>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</si>
  <si>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</si>
  <si>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</si>
  <si>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</si>
  <si>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</si>
  <si>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</si>
  <si>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</si>
  <si>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</si>
  <si>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</si>
  <si>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</si>
  <si>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</si>
  <si>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</si>
  <si>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</si>
  <si>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</si>
  <si>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</si>
  <si>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</si>
  <si>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</si>
  <si>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</si>
  <si>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</si>
  <si>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</si>
  <si>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</si>
  <si>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</si>
  <si>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</si>
  <si>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</si>
  <si>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</si>
  <si>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</si>
  <si>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</si>
  <si>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</si>
  <si>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</si>
  <si>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</si>
  <si>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</si>
  <si>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</si>
  <si>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</si>
  <si>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</si>
  <si>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</si>
  <si>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</si>
  <si>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</si>
  <si>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</si>
  <si>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{036b49a5-94c0-43a7-a184-31c14da0ba42}</t>
  </si>
  <si>
    <t>{00000000-0000-0000-0000-000000000000}</t>
  </si>
  <si>
    <t>/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</si>
  <si>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</si>
  <si>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</si>
  <si>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</si>
  <si>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</si>
  <si>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</si>
  <si>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</si>
  <si>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</si>
  <si>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</si>
  <si>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</si>
  <si>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</si>
  <si>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</si>
  <si>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</si>
  <si>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</si>
  <si>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</si>
  <si>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</si>
  <si>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</si>
  <si>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</si>
  <si>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</si>
  <si>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</si>
  <si>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</si>
  <si>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</si>
  <si>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</si>
  <si>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</si>
  <si>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</si>
  <si>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</si>
  <si>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Zdravotech. vnútorná kanalizácia</t>
  </si>
  <si>
    <t xml:space="preserve">    725 - Zdravotechnika - zariaď. predmety</t>
  </si>
  <si>
    <t xml:space="preserve">    762 - Konštrukcie tesárske</t>
  </si>
  <si>
    <t xml:space="preserve">    766 - Konštrukcie stolárske</t>
  </si>
  <si>
    <t xml:space="preserve">    769 - Montáž vzduchotechnických zariadení</t>
  </si>
  <si>
    <t xml:space="preserve">    776 - Podlahy povlakové</t>
  </si>
  <si>
    <t xml:space="preserve">    781 - Dokončovacie práce a obklady</t>
  </si>
  <si>
    <t xml:space="preserve">    784 - Dokončovacie práce - maľby</t>
  </si>
  <si>
    <t>M - Práce a dodávky M</t>
  </si>
  <si>
    <t xml:space="preserve">    21-M - Elektromontáže</t>
  </si>
  <si>
    <t>HZS - Hodinové zúčtovacie sadzby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</si>
  <si>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</si>
  <si>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</si>
  <si>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</si>
  <si>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</si>
  <si>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</si>
  <si>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</si>
  <si>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</si>
  <si>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</si>
  <si>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</si>
  <si>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</si>
  <si>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</si>
  <si>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</si>
  <si>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</si>
  <si>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</si>
  <si>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</si>
  <si>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</si>
  <si>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44</t>
  </si>
  <si>
    <t>K</t>
  </si>
  <si>
    <t>346244390</t>
  </si>
  <si>
    <t>Vymurovanie pódia s Ytongu hr.170 mm s podlepením</t>
  </si>
  <si>
    <t>m2</t>
  </si>
  <si>
    <t>4</t>
  </si>
  <si>
    <t>2</t>
  </si>
  <si>
    <t>-1536855220</t>
  </si>
  <si>
    <t>612401399</t>
  </si>
  <si>
    <t>Vyspravenie omietok po odborných profesiách</t>
  </si>
  <si>
    <t>kpl</t>
  </si>
  <si>
    <t>1589650850</t>
  </si>
  <si>
    <t>43</t>
  </si>
  <si>
    <t>612456212</t>
  </si>
  <si>
    <t>Postrek vodotesných alebo tepelných izolácií na stenách maltou cementovou, hr. jadra 8 mm</t>
  </si>
  <si>
    <t>1319179810</t>
  </si>
  <si>
    <t>32</t>
  </si>
  <si>
    <t>619442431</t>
  </si>
  <si>
    <t>Zhotovenie rohov profilov pri opravách omietok</t>
  </si>
  <si>
    <t>m</t>
  </si>
  <si>
    <t>114001918</t>
  </si>
  <si>
    <t>2,9*7</t>
  </si>
  <si>
    <t>VV</t>
  </si>
  <si>
    <t>33</t>
  </si>
  <si>
    <t>632451431</t>
  </si>
  <si>
    <t>Doplnenie cementového poteru s plochou jednotlivo (s dodaním hmôt) do 4 m2 a hr. do 30 mm</t>
  </si>
  <si>
    <t>-1447789071</t>
  </si>
  <si>
    <t>0,1</t>
  </si>
  <si>
    <t>941955002</t>
  </si>
  <si>
    <t>Lešenie ľahké pracovné pomocné s výškou lešeňovej podlahy nad 1,20 do 1,90 m</t>
  </si>
  <si>
    <t>1299104832</t>
  </si>
  <si>
    <t>3</t>
  </si>
  <si>
    <t>952901111</t>
  </si>
  <si>
    <t>Vyčistenie budov pri výške podlaží do 4m</t>
  </si>
  <si>
    <t>-2144214265</t>
  </si>
  <si>
    <t>48</t>
  </si>
  <si>
    <t>971036006</t>
  </si>
  <si>
    <t>Jadrové vrty diamantovými korunkami do D 70 mm do stien - murivo tehlové -0,00006t</t>
  </si>
  <si>
    <t>cm</t>
  </si>
  <si>
    <t>242862746</t>
  </si>
  <si>
    <t>15*3</t>
  </si>
  <si>
    <t>49</t>
  </si>
  <si>
    <t>971056014</t>
  </si>
  <si>
    <t>Jadrové vrty diamantovými korunkami do D 150 mm do stropov - železobetónových -0,00042t</t>
  </si>
  <si>
    <t>1403314015</t>
  </si>
  <si>
    <t>50</t>
  </si>
  <si>
    <t>974031143</t>
  </si>
  <si>
    <t>Vysekávanie rýh v akomkoľvek murive tehlovom na akúkoľvek maltu do hĺbky 70 mm a š. do 100 mm,  -0,01300t</t>
  </si>
  <si>
    <t>-2068756777</t>
  </si>
  <si>
    <t>2,5*2</t>
  </si>
  <si>
    <t>34</t>
  </si>
  <si>
    <t>978013191</t>
  </si>
  <si>
    <t>Otlčenie omietok stien vnútorných vápenných alebo vápennocementových v rozsahu do 100 %,  -0,04600t</t>
  </si>
  <si>
    <t>-1256550921</t>
  </si>
  <si>
    <t>35</t>
  </si>
  <si>
    <t>978059511</t>
  </si>
  <si>
    <t>Odsekanie a odobratie stien z obkladačiek vnútorných do 2 m2,  -0,06800t</t>
  </si>
  <si>
    <t>-867761152</t>
  </si>
  <si>
    <t>979011111</t>
  </si>
  <si>
    <t>Zvislá doprava sutiny a vybúraných hmôt za prvé podlažie nad alebo pod základným podlažím</t>
  </si>
  <si>
    <t>t</t>
  </si>
  <si>
    <t>1613000671</t>
  </si>
  <si>
    <t>5</t>
  </si>
  <si>
    <t>979011121</t>
  </si>
  <si>
    <t>Zvislá doprava sutiny a vybúraných hmôt za každé ďalšie podlažie</t>
  </si>
  <si>
    <t>602398521</t>
  </si>
  <si>
    <t>51</t>
  </si>
  <si>
    <t>979089712</t>
  </si>
  <si>
    <t>Prenájom kontajneru 5 m3</t>
  </si>
  <si>
    <t>ks</t>
  </si>
  <si>
    <t>442379252</t>
  </si>
  <si>
    <t>7</t>
  </si>
  <si>
    <t>999281111</t>
  </si>
  <si>
    <t>Presun hmôt pre opravy a údržbu objektov vrátane dopravy na stavbu</t>
  </si>
  <si>
    <t>%</t>
  </si>
  <si>
    <t>-1010796807</t>
  </si>
  <si>
    <t>721</t>
  </si>
  <si>
    <t>Zdravotechnika</t>
  </si>
  <si>
    <t>16</t>
  </si>
  <si>
    <t>-420468948</t>
  </si>
  <si>
    <t>22</t>
  </si>
  <si>
    <t>725210821</t>
  </si>
  <si>
    <t>Demontáž umývadiel alebo umývadielok bez výtokovej armatúry,  -0,01946t</t>
  </si>
  <si>
    <t>súb.</t>
  </si>
  <si>
    <t>651526700</t>
  </si>
  <si>
    <t>23</t>
  </si>
  <si>
    <t>725219201</t>
  </si>
  <si>
    <t>Montáž umývadla na konzoly, bez výtokovej armatúry</t>
  </si>
  <si>
    <t>579670100</t>
  </si>
  <si>
    <t>24</t>
  </si>
  <si>
    <t>M</t>
  </si>
  <si>
    <t>6424310534</t>
  </si>
  <si>
    <t>Umývadlo keramické vrátane sifonu</t>
  </si>
  <si>
    <t>-1741352840</t>
  </si>
  <si>
    <t>25</t>
  </si>
  <si>
    <t>725820810</t>
  </si>
  <si>
    <t>Demontáž batérie drezovej, umývadlovej nástennej,  -0,0026t</t>
  </si>
  <si>
    <t>1729682538</t>
  </si>
  <si>
    <t>26</t>
  </si>
  <si>
    <t>725829201</t>
  </si>
  <si>
    <t>Montáž batérie umývadlovej a drezovej nástennej pákovej, alebo klasickej</t>
  </si>
  <si>
    <t>6687067</t>
  </si>
  <si>
    <t>27</t>
  </si>
  <si>
    <t>5514671040</t>
  </si>
  <si>
    <t xml:space="preserve">Umyvadlová nástenná batéria </t>
  </si>
  <si>
    <t>408723519</t>
  </si>
  <si>
    <t>28</t>
  </si>
  <si>
    <t>998725202</t>
  </si>
  <si>
    <t>Presun hmôt pre zariaďovacie predmety v objektoch výšky nad 6 do 12 m</t>
  </si>
  <si>
    <t>813906637</t>
  </si>
  <si>
    <t>45</t>
  </si>
  <si>
    <t>762512255</t>
  </si>
  <si>
    <t>Položenie podláh pod PVC na murov. podklad z drevotrieskových dosiek -lepenie+kotvenie</t>
  </si>
  <si>
    <t>-161726000</t>
  </si>
  <si>
    <t>46</t>
  </si>
  <si>
    <t>6072628106</t>
  </si>
  <si>
    <t>Doska drevoštiepková OSB 3 do vlhkého prostredia hr. 25 mm (2500x1250mm)</t>
  </si>
  <si>
    <t>-981028365</t>
  </si>
  <si>
    <t>47</t>
  </si>
  <si>
    <t>998762202</t>
  </si>
  <si>
    <t>Presun hmôt pre konštrukcie tesárske v objektoch výšky do 12 m</t>
  </si>
  <si>
    <t>-402768318</t>
  </si>
  <si>
    <t>42</t>
  </si>
  <si>
    <t>76682109</t>
  </si>
  <si>
    <t>Vybavenie učebne</t>
  </si>
  <si>
    <t>1047906066</t>
  </si>
  <si>
    <t>21</t>
  </si>
  <si>
    <t>769-01</t>
  </si>
  <si>
    <t>Vzduchotechnika</t>
  </si>
  <si>
    <t>-1965837678</t>
  </si>
  <si>
    <t>40</t>
  </si>
  <si>
    <t>776270117</t>
  </si>
  <si>
    <t>Lepenie schodových hrán</t>
  </si>
  <si>
    <t>-1705358015</t>
  </si>
  <si>
    <t>41</t>
  </si>
  <si>
    <t>5538200100</t>
  </si>
  <si>
    <t>Schodová hrana</t>
  </si>
  <si>
    <t>-1204860986</t>
  </si>
  <si>
    <t>36</t>
  </si>
  <si>
    <t>776401800</t>
  </si>
  <si>
    <t>Demontáž soklíkov alebo líšt</t>
  </si>
  <si>
    <t>-37831608</t>
  </si>
  <si>
    <t>(10,323+7,311+0,4)*2-0,9</t>
  </si>
  <si>
    <t>8</t>
  </si>
  <si>
    <t>776411000</t>
  </si>
  <si>
    <t>Lepenie podlahových líšt soklových</t>
  </si>
  <si>
    <t>745806917</t>
  </si>
  <si>
    <t>9</t>
  </si>
  <si>
    <t>6970005090</t>
  </si>
  <si>
    <t xml:space="preserve">Llišta PVC </t>
  </si>
  <si>
    <t>-2059124485</t>
  </si>
  <si>
    <t>37</t>
  </si>
  <si>
    <t>776511820</t>
  </si>
  <si>
    <t>Odstránenie povlakových podláh z nášľapnej plochy lepených s podložkou,  -0,00100t</t>
  </si>
  <si>
    <t>1677656511</t>
  </si>
  <si>
    <t>10</t>
  </si>
  <si>
    <t>776541100</t>
  </si>
  <si>
    <t>Lepenie povlakových podláh PVC heterogénnych v pásoch</t>
  </si>
  <si>
    <t>1620937657</t>
  </si>
  <si>
    <t>11</t>
  </si>
  <si>
    <t>2841305000</t>
  </si>
  <si>
    <t>Podlaha PVC heterogénna - trieda záťaže 34/43,</t>
  </si>
  <si>
    <t>611243837</t>
  </si>
  <si>
    <t>38</t>
  </si>
  <si>
    <t>776992127</t>
  </si>
  <si>
    <t>Vyspravenie podkladu nivelačnou stierkou hr. 5 mm</t>
  </si>
  <si>
    <t>-615437413</t>
  </si>
  <si>
    <t>39</t>
  </si>
  <si>
    <t>776992210</t>
  </si>
  <si>
    <t>Príprava podkladu prebrúsením betónu  s vyčistením lepidla</t>
  </si>
  <si>
    <t>-102660971</t>
  </si>
  <si>
    <t>12</t>
  </si>
  <si>
    <t>776996110</t>
  </si>
  <si>
    <t>Ostatné práce - vyleštenie povlakových podláh</t>
  </si>
  <si>
    <t>-1242628652</t>
  </si>
  <si>
    <t>13</t>
  </si>
  <si>
    <t>998776202</t>
  </si>
  <si>
    <t>Presun hmôt pre podlahy povlakové v objektoch výšky nad 6 do 12 m</t>
  </si>
  <si>
    <t>872341498</t>
  </si>
  <si>
    <t>29</t>
  </si>
  <si>
    <t>781445101</t>
  </si>
  <si>
    <t>Montáž obkladov vnútor. stien z obkladačiek kladených do tmelu veľ. 150x200 mm</t>
  </si>
  <si>
    <t>1700133489</t>
  </si>
  <si>
    <t>1,95*2+4,1</t>
  </si>
  <si>
    <t>30</t>
  </si>
  <si>
    <t>5978651220</t>
  </si>
  <si>
    <t>Keramická obkladačka 150x200</t>
  </si>
  <si>
    <t>316372389</t>
  </si>
  <si>
    <t>31</t>
  </si>
  <si>
    <t>998781202</t>
  </si>
  <si>
    <t>Presun hmôt pre obklady keramické v objektoch výšky nad 6 do 12 m</t>
  </si>
  <si>
    <t>1132175125</t>
  </si>
  <si>
    <t>14</t>
  </si>
  <si>
    <t>784452261</t>
  </si>
  <si>
    <t xml:space="preserve">Maľby z maliarskych zmesí Primalex, Farmal, ručne nanášané jednonásobné základné na podklad jemnozrnný  výšky do 3,80 m   </t>
  </si>
  <si>
    <t>1152893197</t>
  </si>
  <si>
    <t>15</t>
  </si>
  <si>
    <t>784452471</t>
  </si>
  <si>
    <t xml:space="preserve">Maľby z maliarskych zmesí Primalex, Farmal, ručne nanášané tónované s bielym stropom dvojnásobné na jemnozrnný podklad výšky do 3,80 m   </t>
  </si>
  <si>
    <t>1125251034</t>
  </si>
  <si>
    <t>74,72+78,8</t>
  </si>
  <si>
    <t>784471119</t>
  </si>
  <si>
    <t>Bandážovanie prasklín s vyspravením</t>
  </si>
  <si>
    <t>-1187830167</t>
  </si>
  <si>
    <t>17</t>
  </si>
  <si>
    <t>784481010</t>
  </si>
  <si>
    <t xml:space="preserve">Stierka stien na podklad jemnozrnný výšky do 3,80 m   </t>
  </si>
  <si>
    <t>-1400963335</t>
  </si>
  <si>
    <t>18</t>
  </si>
  <si>
    <t>21-02</t>
  </si>
  <si>
    <t>64</t>
  </si>
  <si>
    <t>992702271</t>
  </si>
  <si>
    <t>19</t>
  </si>
  <si>
    <t>HZS000112</t>
  </si>
  <si>
    <t>Drobné práce</t>
  </si>
  <si>
    <t>hod</t>
  </si>
  <si>
    <t>512</t>
  </si>
  <si>
    <t>1128183215</t>
  </si>
  <si>
    <t>Elektroinštalcia+svietidlá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</si>
</sst>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3" fillId="5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12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63" activePane="bottomLeft" state="frozen"/>
      <selection pane="bottomLeft" activeCell="AJ71" sqref="AJ7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61" t="s">
        <v>7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R2" s="188" t="s">
        <v>8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63" t="s">
        <v>11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23"/>
      <c r="AS4" s="24" t="s">
        <v>12</v>
      </c>
      <c r="BS4" s="18" t="s">
        <v>13</v>
      </c>
    </row>
    <row r="5" spans="1:73" ht="14.45" customHeight="1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165" t="s">
        <v>15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25"/>
      <c r="AQ5" s="23"/>
      <c r="BS5" s="18" t="s">
        <v>9</v>
      </c>
    </row>
    <row r="6" spans="1:73" ht="36.950000000000003" customHeight="1">
      <c r="B6" s="22"/>
      <c r="C6" s="25"/>
      <c r="D6" s="28" t="s">
        <v>16</v>
      </c>
      <c r="E6" s="25"/>
      <c r="F6" s="25"/>
      <c r="G6" s="25"/>
      <c r="H6" s="25"/>
      <c r="I6" s="25"/>
      <c r="J6" s="25"/>
      <c r="K6" s="167" t="s">
        <v>17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25"/>
      <c r="AQ6" s="23"/>
      <c r="BS6" s="18" t="s">
        <v>9</v>
      </c>
    </row>
    <row r="7" spans="1:73" ht="14.45" customHeight="1">
      <c r="B7" s="22"/>
      <c r="C7" s="25"/>
      <c r="D7" s="29" t="s">
        <v>18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19</v>
      </c>
      <c r="AL7" s="25"/>
      <c r="AM7" s="25"/>
      <c r="AN7" s="27" t="s">
        <v>5</v>
      </c>
      <c r="AO7" s="25"/>
      <c r="AP7" s="25"/>
      <c r="AQ7" s="23"/>
      <c r="BS7" s="18" t="s">
        <v>9</v>
      </c>
    </row>
    <row r="8" spans="1:73" ht="14.45" customHeight="1">
      <c r="B8" s="22"/>
      <c r="C8" s="25"/>
      <c r="D8" s="29" t="s">
        <v>20</v>
      </c>
      <c r="E8" s="25"/>
      <c r="F8" s="25"/>
      <c r="G8" s="25"/>
      <c r="H8" s="25"/>
      <c r="I8" s="25"/>
      <c r="J8" s="25"/>
      <c r="K8" s="27" t="s">
        <v>21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22</v>
      </c>
      <c r="AL8" s="25"/>
      <c r="AM8" s="25"/>
      <c r="AN8" s="27" t="s">
        <v>23</v>
      </c>
      <c r="AO8" s="25"/>
      <c r="AP8" s="25"/>
      <c r="AQ8" s="23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9</v>
      </c>
    </row>
    <row r="10" spans="1:73" ht="14.45" customHeight="1">
      <c r="B10" s="22"/>
      <c r="C10" s="25"/>
      <c r="D10" s="29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25</v>
      </c>
      <c r="AL10" s="25"/>
      <c r="AM10" s="25"/>
      <c r="AN10" s="27" t="s">
        <v>5</v>
      </c>
      <c r="AO10" s="25"/>
      <c r="AP10" s="25"/>
      <c r="AQ10" s="23"/>
      <c r="BS10" s="18" t="s">
        <v>9</v>
      </c>
    </row>
    <row r="11" spans="1:73" ht="18.399999999999999" customHeight="1">
      <c r="B11" s="22"/>
      <c r="C11" s="25"/>
      <c r="D11" s="25"/>
      <c r="E11" s="27" t="s">
        <v>26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27</v>
      </c>
      <c r="AL11" s="25"/>
      <c r="AM11" s="25"/>
      <c r="AN11" s="27" t="s">
        <v>5</v>
      </c>
      <c r="AO11" s="25"/>
      <c r="AP11" s="25"/>
      <c r="AQ11" s="23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9</v>
      </c>
    </row>
    <row r="13" spans="1:73" ht="14.45" customHeight="1">
      <c r="B13" s="22"/>
      <c r="C13" s="25"/>
      <c r="D13" s="29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25</v>
      </c>
      <c r="AL13" s="25"/>
      <c r="AM13" s="25"/>
      <c r="AN13" s="27" t="s">
        <v>5</v>
      </c>
      <c r="AO13" s="25"/>
      <c r="AP13" s="25"/>
      <c r="AQ13" s="23"/>
      <c r="BS13" s="18" t="s">
        <v>9</v>
      </c>
    </row>
    <row r="14" spans="1:73" ht="15">
      <c r="B14" s="22"/>
      <c r="C14" s="25"/>
      <c r="D14" s="25"/>
      <c r="E14" s="27" t="s">
        <v>29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27</v>
      </c>
      <c r="AL14" s="25"/>
      <c r="AM14" s="25"/>
      <c r="AN14" s="27" t="s">
        <v>5</v>
      </c>
      <c r="AO14" s="25"/>
      <c r="AP14" s="25"/>
      <c r="AQ14" s="23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5" customHeight="1">
      <c r="B16" s="22"/>
      <c r="C16" s="25"/>
      <c r="D16" s="29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25</v>
      </c>
      <c r="AL16" s="25"/>
      <c r="AM16" s="25"/>
      <c r="AN16" s="27" t="s">
        <v>5</v>
      </c>
      <c r="AO16" s="25"/>
      <c r="AP16" s="25"/>
      <c r="AQ16" s="23"/>
      <c r="BS16" s="18" t="s">
        <v>6</v>
      </c>
    </row>
    <row r="17" spans="2:71" ht="18.399999999999999" customHeight="1">
      <c r="B17" s="22"/>
      <c r="C17" s="25"/>
      <c r="D17" s="25"/>
      <c r="E17" s="27" t="s">
        <v>31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27</v>
      </c>
      <c r="AL17" s="25"/>
      <c r="AM17" s="25"/>
      <c r="AN17" s="27" t="s">
        <v>5</v>
      </c>
      <c r="AO17" s="25"/>
      <c r="AP17" s="25"/>
      <c r="AQ17" s="23"/>
      <c r="BS17" s="18" t="s">
        <v>32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9</v>
      </c>
    </row>
    <row r="19" spans="2:71" ht="14.45" customHeight="1">
      <c r="B19" s="22"/>
      <c r="C19" s="25"/>
      <c r="D19" s="29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25</v>
      </c>
      <c r="AL19" s="25"/>
      <c r="AM19" s="25"/>
      <c r="AN19" s="27" t="s">
        <v>5</v>
      </c>
      <c r="AO19" s="25"/>
      <c r="AP19" s="25"/>
      <c r="AQ19" s="23"/>
      <c r="BS19" s="18" t="s">
        <v>9</v>
      </c>
    </row>
    <row r="20" spans="2:71" ht="18.399999999999999" customHeight="1">
      <c r="B20" s="22"/>
      <c r="C20" s="25"/>
      <c r="D20" s="25"/>
      <c r="E20" s="27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27</v>
      </c>
      <c r="AL20" s="25"/>
      <c r="AM20" s="25"/>
      <c r="AN20" s="27" t="s">
        <v>5</v>
      </c>
      <c r="AO20" s="25"/>
      <c r="AP20" s="25"/>
      <c r="AQ20" s="23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5">
      <c r="B22" s="22"/>
      <c r="C22" s="25"/>
      <c r="D22" s="29" t="s">
        <v>34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>
      <c r="B23" s="22"/>
      <c r="C23" s="25"/>
      <c r="D23" s="25"/>
      <c r="E23" s="168" t="s">
        <v>5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25"/>
      <c r="AP23" s="25"/>
      <c r="AQ23" s="23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5" customHeight="1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5" customHeight="1">
      <c r="B26" s="22"/>
      <c r="C26" s="25"/>
      <c r="D26" s="31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2">
        <f>ROUND(AG87,2)</f>
        <v>0</v>
      </c>
      <c r="AL26" s="166"/>
      <c r="AM26" s="166"/>
      <c r="AN26" s="166"/>
      <c r="AO26" s="166"/>
      <c r="AP26" s="25"/>
      <c r="AQ26" s="23"/>
    </row>
    <row r="27" spans="2:71" ht="14.45" customHeight="1">
      <c r="B27" s="22"/>
      <c r="C27" s="25"/>
      <c r="D27" s="31" t="s">
        <v>36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2">
        <f>ROUND(AG90,2)</f>
        <v>0</v>
      </c>
      <c r="AL27" s="192"/>
      <c r="AM27" s="192"/>
      <c r="AN27" s="192"/>
      <c r="AO27" s="192"/>
      <c r="AP27" s="25"/>
      <c r="AQ27" s="23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37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93">
        <f>ROUND(AK26+AK27,2)</f>
        <v>0</v>
      </c>
      <c r="AL29" s="194"/>
      <c r="AM29" s="194"/>
      <c r="AN29" s="194"/>
      <c r="AO29" s="194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38</v>
      </c>
      <c r="E31" s="38"/>
      <c r="F31" s="39" t="s">
        <v>39</v>
      </c>
      <c r="G31" s="38"/>
      <c r="H31" s="38"/>
      <c r="I31" s="38"/>
      <c r="J31" s="38"/>
      <c r="K31" s="38"/>
      <c r="L31" s="158">
        <v>0.2</v>
      </c>
      <c r="M31" s="159"/>
      <c r="N31" s="159"/>
      <c r="O31" s="159"/>
      <c r="P31" s="38"/>
      <c r="Q31" s="38"/>
      <c r="R31" s="38"/>
      <c r="S31" s="38"/>
      <c r="T31" s="41" t="s">
        <v>40</v>
      </c>
      <c r="U31" s="38"/>
      <c r="V31" s="38"/>
      <c r="W31" s="160">
        <f>ROUND(AZ87+SUM(CD91),2)</f>
        <v>0</v>
      </c>
      <c r="X31" s="159"/>
      <c r="Y31" s="159"/>
      <c r="Z31" s="159"/>
      <c r="AA31" s="159"/>
      <c r="AB31" s="159"/>
      <c r="AC31" s="159"/>
      <c r="AD31" s="159"/>
      <c r="AE31" s="159"/>
      <c r="AF31" s="38"/>
      <c r="AG31" s="38"/>
      <c r="AH31" s="38"/>
      <c r="AI31" s="38"/>
      <c r="AJ31" s="38"/>
      <c r="AK31" s="160">
        <f>ROUND(AV87+SUM(BY91),2)</f>
        <v>0</v>
      </c>
      <c r="AL31" s="159"/>
      <c r="AM31" s="159"/>
      <c r="AN31" s="159"/>
      <c r="AO31" s="159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41</v>
      </c>
      <c r="G32" s="38"/>
      <c r="H32" s="38"/>
      <c r="I32" s="38"/>
      <c r="J32" s="38"/>
      <c r="K32" s="38"/>
      <c r="L32" s="158">
        <v>0.2</v>
      </c>
      <c r="M32" s="159"/>
      <c r="N32" s="159"/>
      <c r="O32" s="159"/>
      <c r="P32" s="38"/>
      <c r="Q32" s="38"/>
      <c r="R32" s="38"/>
      <c r="S32" s="38"/>
      <c r="T32" s="41" t="s">
        <v>40</v>
      </c>
      <c r="U32" s="38"/>
      <c r="V32" s="38"/>
      <c r="W32" s="160">
        <f>ROUND(BA87+SUM(CE91),2)</f>
        <v>0</v>
      </c>
      <c r="X32" s="159"/>
      <c r="Y32" s="159"/>
      <c r="Z32" s="159"/>
      <c r="AA32" s="159"/>
      <c r="AB32" s="159"/>
      <c r="AC32" s="159"/>
      <c r="AD32" s="159"/>
      <c r="AE32" s="159"/>
      <c r="AF32" s="38"/>
      <c r="AG32" s="38"/>
      <c r="AH32" s="38"/>
      <c r="AI32" s="38"/>
      <c r="AJ32" s="38"/>
      <c r="AK32" s="160">
        <f>ROUND(AW87+SUM(BZ91),2)</f>
        <v>0</v>
      </c>
      <c r="AL32" s="159"/>
      <c r="AM32" s="159"/>
      <c r="AN32" s="159"/>
      <c r="AO32" s="159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42</v>
      </c>
      <c r="G33" s="38"/>
      <c r="H33" s="38"/>
      <c r="I33" s="38"/>
      <c r="J33" s="38"/>
      <c r="K33" s="38"/>
      <c r="L33" s="158">
        <v>0.2</v>
      </c>
      <c r="M33" s="159"/>
      <c r="N33" s="159"/>
      <c r="O33" s="159"/>
      <c r="P33" s="38"/>
      <c r="Q33" s="38"/>
      <c r="R33" s="38"/>
      <c r="S33" s="38"/>
      <c r="T33" s="41" t="s">
        <v>40</v>
      </c>
      <c r="U33" s="38"/>
      <c r="V33" s="38"/>
      <c r="W33" s="160">
        <f>ROUND(BB87+SUM(CF91),2)</f>
        <v>0</v>
      </c>
      <c r="X33" s="159"/>
      <c r="Y33" s="159"/>
      <c r="Z33" s="159"/>
      <c r="AA33" s="159"/>
      <c r="AB33" s="159"/>
      <c r="AC33" s="159"/>
      <c r="AD33" s="159"/>
      <c r="AE33" s="159"/>
      <c r="AF33" s="38"/>
      <c r="AG33" s="38"/>
      <c r="AH33" s="38"/>
      <c r="AI33" s="38"/>
      <c r="AJ33" s="38"/>
      <c r="AK33" s="160">
        <v>0</v>
      </c>
      <c r="AL33" s="159"/>
      <c r="AM33" s="159"/>
      <c r="AN33" s="159"/>
      <c r="AO33" s="159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43</v>
      </c>
      <c r="G34" s="38"/>
      <c r="H34" s="38"/>
      <c r="I34" s="38"/>
      <c r="J34" s="38"/>
      <c r="K34" s="38"/>
      <c r="L34" s="158">
        <v>0.2</v>
      </c>
      <c r="M34" s="159"/>
      <c r="N34" s="159"/>
      <c r="O34" s="159"/>
      <c r="P34" s="38"/>
      <c r="Q34" s="38"/>
      <c r="R34" s="38"/>
      <c r="S34" s="38"/>
      <c r="T34" s="41" t="s">
        <v>40</v>
      </c>
      <c r="U34" s="38"/>
      <c r="V34" s="38"/>
      <c r="W34" s="160">
        <f>ROUND(BC87+SUM(CG91),2)</f>
        <v>0</v>
      </c>
      <c r="X34" s="159"/>
      <c r="Y34" s="159"/>
      <c r="Z34" s="159"/>
      <c r="AA34" s="159"/>
      <c r="AB34" s="159"/>
      <c r="AC34" s="159"/>
      <c r="AD34" s="159"/>
      <c r="AE34" s="159"/>
      <c r="AF34" s="38"/>
      <c r="AG34" s="38"/>
      <c r="AH34" s="38"/>
      <c r="AI34" s="38"/>
      <c r="AJ34" s="38"/>
      <c r="AK34" s="160">
        <v>0</v>
      </c>
      <c r="AL34" s="159"/>
      <c r="AM34" s="159"/>
      <c r="AN34" s="159"/>
      <c r="AO34" s="159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44</v>
      </c>
      <c r="G35" s="38"/>
      <c r="H35" s="38"/>
      <c r="I35" s="38"/>
      <c r="J35" s="38"/>
      <c r="K35" s="38"/>
      <c r="L35" s="158">
        <v>0</v>
      </c>
      <c r="M35" s="159"/>
      <c r="N35" s="159"/>
      <c r="O35" s="159"/>
      <c r="P35" s="38"/>
      <c r="Q35" s="38"/>
      <c r="R35" s="38"/>
      <c r="S35" s="38"/>
      <c r="T35" s="41" t="s">
        <v>40</v>
      </c>
      <c r="U35" s="38"/>
      <c r="V35" s="38"/>
      <c r="W35" s="160">
        <f>ROUND(BD87+SUM(CH91),2)</f>
        <v>0</v>
      </c>
      <c r="X35" s="159"/>
      <c r="Y35" s="159"/>
      <c r="Z35" s="159"/>
      <c r="AA35" s="159"/>
      <c r="AB35" s="159"/>
      <c r="AC35" s="159"/>
      <c r="AD35" s="159"/>
      <c r="AE35" s="159"/>
      <c r="AF35" s="38"/>
      <c r="AG35" s="38"/>
      <c r="AH35" s="38"/>
      <c r="AI35" s="38"/>
      <c r="AJ35" s="38"/>
      <c r="AK35" s="160">
        <v>0</v>
      </c>
      <c r="AL35" s="159"/>
      <c r="AM35" s="159"/>
      <c r="AN35" s="159"/>
      <c r="AO35" s="159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45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46</v>
      </c>
      <c r="U37" s="45"/>
      <c r="V37" s="45"/>
      <c r="W37" s="45"/>
      <c r="X37" s="169" t="s">
        <v>47</v>
      </c>
      <c r="Y37" s="170"/>
      <c r="Z37" s="170"/>
      <c r="AA37" s="170"/>
      <c r="AB37" s="170"/>
      <c r="AC37" s="45"/>
      <c r="AD37" s="45"/>
      <c r="AE37" s="45"/>
      <c r="AF37" s="45"/>
      <c r="AG37" s="45"/>
      <c r="AH37" s="45"/>
      <c r="AI37" s="45"/>
      <c r="AJ37" s="45"/>
      <c r="AK37" s="171">
        <f>SUM(AK29:AK35)</f>
        <v>0</v>
      </c>
      <c r="AL37" s="170"/>
      <c r="AM37" s="170"/>
      <c r="AN37" s="170"/>
      <c r="AO37" s="172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2"/>
      <c r="C49" s="33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49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5">
      <c r="B58" s="32"/>
      <c r="C58" s="33"/>
      <c r="D58" s="52" t="s">
        <v>50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51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50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51</v>
      </c>
      <c r="AN58" s="53"/>
      <c r="AO58" s="55"/>
      <c r="AP58" s="33"/>
      <c r="AQ58" s="34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2"/>
      <c r="C60" s="33"/>
      <c r="D60" s="47" t="s">
        <v>52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53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5">
      <c r="B69" s="32"/>
      <c r="C69" s="33"/>
      <c r="D69" s="52" t="s">
        <v>50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51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50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51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63" t="s">
        <v>54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34"/>
    </row>
    <row r="77" spans="2:43" s="3" customFormat="1" ht="14.45" customHeight="1">
      <c r="B77" s="62"/>
      <c r="C77" s="29" t="s">
        <v>14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2017-09-21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16</v>
      </c>
      <c r="D78" s="67"/>
      <c r="E78" s="67"/>
      <c r="F78" s="67"/>
      <c r="G78" s="67"/>
      <c r="H78" s="67"/>
      <c r="I78" s="67"/>
      <c r="J78" s="67"/>
      <c r="K78" s="67"/>
      <c r="L78" s="173" t="str">
        <f>K6</f>
        <v>Zlepšenie technického vybavenia odb.učební v ZŠ Kupeckého</v>
      </c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  <c r="AF78" s="174"/>
      <c r="AG78" s="174"/>
      <c r="AH78" s="174"/>
      <c r="AI78" s="174"/>
      <c r="AJ78" s="174"/>
      <c r="AK78" s="174"/>
      <c r="AL78" s="174"/>
      <c r="AM78" s="174"/>
      <c r="AN78" s="174"/>
      <c r="AO78" s="174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20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Pezinok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22</v>
      </c>
      <c r="AJ80" s="33"/>
      <c r="AK80" s="33"/>
      <c r="AL80" s="33"/>
      <c r="AM80" s="70" t="str">
        <f>IF(AN8= "","",AN8)</f>
        <v>20. 9. 2017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24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Mesto Pezinok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30</v>
      </c>
      <c r="AJ82" s="33"/>
      <c r="AK82" s="33"/>
      <c r="AL82" s="33"/>
      <c r="AM82" s="175" t="str">
        <f>IF(E17="","",E17)</f>
        <v>Le phart</v>
      </c>
      <c r="AN82" s="175"/>
      <c r="AO82" s="175"/>
      <c r="AP82" s="175"/>
      <c r="AQ82" s="34"/>
      <c r="AS82" s="179" t="s">
        <v>55</v>
      </c>
      <c r="AT82" s="180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28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33</v>
      </c>
      <c r="AJ83" s="33"/>
      <c r="AK83" s="33"/>
      <c r="AL83" s="33"/>
      <c r="AM83" s="175" t="str">
        <f>IF(E20="","",E20)</f>
        <v xml:space="preserve"> </v>
      </c>
      <c r="AN83" s="175"/>
      <c r="AO83" s="175"/>
      <c r="AP83" s="175"/>
      <c r="AQ83" s="34"/>
      <c r="AS83" s="181"/>
      <c r="AT83" s="182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81"/>
      <c r="AT84" s="182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83" t="s">
        <v>56</v>
      </c>
      <c r="D85" s="184"/>
      <c r="E85" s="184"/>
      <c r="F85" s="184"/>
      <c r="G85" s="184"/>
      <c r="H85" s="72"/>
      <c r="I85" s="185" t="s">
        <v>57</v>
      </c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5" t="s">
        <v>58</v>
      </c>
      <c r="AH85" s="184"/>
      <c r="AI85" s="184"/>
      <c r="AJ85" s="184"/>
      <c r="AK85" s="184"/>
      <c r="AL85" s="184"/>
      <c r="AM85" s="184"/>
      <c r="AN85" s="185" t="s">
        <v>59</v>
      </c>
      <c r="AO85" s="184"/>
      <c r="AP85" s="186"/>
      <c r="AQ85" s="34"/>
      <c r="AS85" s="73" t="s">
        <v>60</v>
      </c>
      <c r="AT85" s="74" t="s">
        <v>61</v>
      </c>
      <c r="AU85" s="74" t="s">
        <v>62</v>
      </c>
      <c r="AV85" s="74" t="s">
        <v>63</v>
      </c>
      <c r="AW85" s="74" t="s">
        <v>64</v>
      </c>
      <c r="AX85" s="74" t="s">
        <v>65</v>
      </c>
      <c r="AY85" s="74" t="s">
        <v>66</v>
      </c>
      <c r="AZ85" s="74" t="s">
        <v>67</v>
      </c>
      <c r="BA85" s="74" t="s">
        <v>68</v>
      </c>
      <c r="BB85" s="74" t="s">
        <v>69</v>
      </c>
      <c r="BC85" s="74" t="s">
        <v>70</v>
      </c>
      <c r="BD85" s="75" t="s">
        <v>71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72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77">
        <f>ROUND(AG88,2)</f>
        <v>0</v>
      </c>
      <c r="AH87" s="177"/>
      <c r="AI87" s="177"/>
      <c r="AJ87" s="177"/>
      <c r="AK87" s="177"/>
      <c r="AL87" s="177"/>
      <c r="AM87" s="177"/>
      <c r="AN87" s="178">
        <f>SUM(AG87,AT87)</f>
        <v>0</v>
      </c>
      <c r="AO87" s="178"/>
      <c r="AP87" s="178"/>
      <c r="AQ87" s="68"/>
      <c r="AS87" s="79">
        <f>ROUND(AS88,2)</f>
        <v>0</v>
      </c>
      <c r="AT87" s="80">
        <f>ROUND(SUM(AV87:AW87),2)</f>
        <v>0</v>
      </c>
      <c r="AU87" s="81">
        <f>ROUND(AU88,5)</f>
        <v>823.87680999999998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73</v>
      </c>
      <c r="BT87" s="83" t="s">
        <v>74</v>
      </c>
      <c r="BV87" s="83" t="s">
        <v>75</v>
      </c>
      <c r="BW87" s="83" t="s">
        <v>76</v>
      </c>
      <c r="BX87" s="83" t="s">
        <v>77</v>
      </c>
    </row>
    <row r="88" spans="1:76" s="5" customFormat="1" ht="37.5" customHeight="1">
      <c r="A88" s="84" t="s">
        <v>78</v>
      </c>
      <c r="B88" s="85"/>
      <c r="C88" s="86"/>
      <c r="D88" s="176" t="s">
        <v>15</v>
      </c>
      <c r="E88" s="176"/>
      <c r="F88" s="176"/>
      <c r="G88" s="176"/>
      <c r="H88" s="176"/>
      <c r="I88" s="87"/>
      <c r="J88" s="176" t="s">
        <v>17</v>
      </c>
      <c r="K88" s="176"/>
      <c r="L88" s="176"/>
      <c r="M88" s="176"/>
      <c r="N88" s="176"/>
      <c r="O88" s="176"/>
      <c r="P88" s="176"/>
      <c r="Q88" s="176"/>
      <c r="R88" s="176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  <c r="AF88" s="176"/>
      <c r="AG88" s="190">
        <f>'2017-09-21 - Zlepšenie te...'!M29</f>
        <v>0</v>
      </c>
      <c r="AH88" s="191"/>
      <c r="AI88" s="191"/>
      <c r="AJ88" s="191"/>
      <c r="AK88" s="191"/>
      <c r="AL88" s="191"/>
      <c r="AM88" s="191"/>
      <c r="AN88" s="190">
        <f>SUM(AG88,AT88)</f>
        <v>0</v>
      </c>
      <c r="AO88" s="191"/>
      <c r="AP88" s="191"/>
      <c r="AQ88" s="88"/>
      <c r="AS88" s="89">
        <f>'2017-09-21 - Zlepšenie te...'!M27</f>
        <v>0</v>
      </c>
      <c r="AT88" s="90">
        <f>ROUND(SUM(AV88:AW88),2)</f>
        <v>0</v>
      </c>
      <c r="AU88" s="91">
        <f>'2017-09-21 - Zlepšenie te...'!W124</f>
        <v>823.87680670000009</v>
      </c>
      <c r="AV88" s="90">
        <f>'2017-09-21 - Zlepšenie te...'!M31</f>
        <v>0</v>
      </c>
      <c r="AW88" s="90">
        <f>'2017-09-21 - Zlepšenie te...'!M32</f>
        <v>0</v>
      </c>
      <c r="AX88" s="90">
        <f>'2017-09-21 - Zlepšenie te...'!M33</f>
        <v>0</v>
      </c>
      <c r="AY88" s="90">
        <f>'2017-09-21 - Zlepšenie te...'!M34</f>
        <v>0</v>
      </c>
      <c r="AZ88" s="90">
        <f>'2017-09-21 - Zlepšenie te...'!H31</f>
        <v>0</v>
      </c>
      <c r="BA88" s="90">
        <f>'2017-09-21 - Zlepšenie te...'!H32</f>
        <v>0</v>
      </c>
      <c r="BB88" s="90">
        <f>'2017-09-21 - Zlepšenie te...'!H33</f>
        <v>0</v>
      </c>
      <c r="BC88" s="90">
        <f>'2017-09-21 - Zlepšenie te...'!H34</f>
        <v>0</v>
      </c>
      <c r="BD88" s="92">
        <f>'2017-09-21 - Zlepšenie te...'!H35</f>
        <v>0</v>
      </c>
      <c r="BT88" s="93" t="s">
        <v>79</v>
      </c>
      <c r="BU88" s="93" t="s">
        <v>80</v>
      </c>
      <c r="BV88" s="93" t="s">
        <v>75</v>
      </c>
      <c r="BW88" s="93" t="s">
        <v>76</v>
      </c>
      <c r="BX88" s="93" t="s">
        <v>77</v>
      </c>
    </row>
    <row r="89" spans="1:76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76" s="1" customFormat="1" ht="30" customHeight="1">
      <c r="B90" s="32"/>
      <c r="C90" s="77" t="s">
        <v>81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178">
        <v>0</v>
      </c>
      <c r="AH90" s="178"/>
      <c r="AI90" s="178"/>
      <c r="AJ90" s="178"/>
      <c r="AK90" s="178"/>
      <c r="AL90" s="178"/>
      <c r="AM90" s="178"/>
      <c r="AN90" s="178">
        <v>0</v>
      </c>
      <c r="AO90" s="178"/>
      <c r="AP90" s="178"/>
      <c r="AQ90" s="34"/>
      <c r="AS90" s="73" t="s">
        <v>82</v>
      </c>
      <c r="AT90" s="74" t="s">
        <v>83</v>
      </c>
      <c r="AU90" s="74" t="s">
        <v>38</v>
      </c>
      <c r="AV90" s="75" t="s">
        <v>61</v>
      </c>
    </row>
    <row r="91" spans="1:76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S91" s="94"/>
      <c r="AT91" s="53"/>
      <c r="AU91" s="53"/>
      <c r="AV91" s="55"/>
    </row>
    <row r="92" spans="1:76" s="1" customFormat="1" ht="30" customHeight="1">
      <c r="B92" s="32"/>
      <c r="C92" s="95" t="s">
        <v>84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87">
        <f>ROUND(AG87+AG90,2)</f>
        <v>0</v>
      </c>
      <c r="AH92" s="187"/>
      <c r="AI92" s="187"/>
      <c r="AJ92" s="187"/>
      <c r="AK92" s="187"/>
      <c r="AL92" s="187"/>
      <c r="AM92" s="187"/>
      <c r="AN92" s="187">
        <f>AN87+AN90</f>
        <v>0</v>
      </c>
      <c r="AO92" s="187"/>
      <c r="AP92" s="187"/>
      <c r="AQ92" s="34"/>
    </row>
    <row r="93" spans="1:76" s="1" customFormat="1" ht="6.95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8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úhrnný list stavby"/>
    <hyperlink ref="W1:AF1" location="C87" display="2) Rekapitulácia objektov"/>
    <hyperlink ref="A88" location="'2017-09-21 - Zlepšenie te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0"/>
  <sheetViews>
    <sheetView showGridLines="0" workbookViewId="0">
      <pane ySplit="1" topLeftCell="A2" activePane="bottomLeft" state="frozen"/>
      <selection pane="bottomLeft" activeCell="L127" sqref="L127:Q28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7"/>
      <c r="B1" s="12"/>
      <c r="C1" s="12"/>
      <c r="D1" s="13" t="s">
        <v>1</v>
      </c>
      <c r="E1" s="12"/>
      <c r="F1" s="14" t="s">
        <v>85</v>
      </c>
      <c r="G1" s="14"/>
      <c r="H1" s="218" t="s">
        <v>86</v>
      </c>
      <c r="I1" s="218"/>
      <c r="J1" s="218"/>
      <c r="K1" s="218"/>
      <c r="L1" s="14" t="s">
        <v>87</v>
      </c>
      <c r="M1" s="12"/>
      <c r="N1" s="12"/>
      <c r="O1" s="13" t="s">
        <v>88</v>
      </c>
      <c r="P1" s="12"/>
      <c r="Q1" s="12"/>
      <c r="R1" s="12"/>
      <c r="S1" s="14" t="s">
        <v>89</v>
      </c>
      <c r="T1" s="14"/>
      <c r="U1" s="97"/>
      <c r="V1" s="9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61" t="s">
        <v>7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S2" s="188" t="s">
        <v>8</v>
      </c>
      <c r="T2" s="189"/>
      <c r="U2" s="189"/>
      <c r="V2" s="189"/>
      <c r="W2" s="189"/>
      <c r="X2" s="189"/>
      <c r="Y2" s="189"/>
      <c r="Z2" s="189"/>
      <c r="AA2" s="189"/>
      <c r="AB2" s="189"/>
      <c r="AC2" s="189"/>
      <c r="AT2" s="18" t="s">
        <v>76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74</v>
      </c>
    </row>
    <row r="4" spans="1:66" ht="36.950000000000003" customHeight="1">
      <c r="B4" s="22"/>
      <c r="C4" s="163" t="s">
        <v>90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23"/>
      <c r="T4" s="24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>
      <c r="B6" s="32"/>
      <c r="C6" s="33"/>
      <c r="D6" s="28" t="s">
        <v>16</v>
      </c>
      <c r="E6" s="33"/>
      <c r="F6" s="167" t="s">
        <v>17</v>
      </c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33"/>
      <c r="R6" s="34"/>
    </row>
    <row r="7" spans="1:66" s="1" customFormat="1" ht="14.45" customHeight="1">
      <c r="B7" s="32"/>
      <c r="C7" s="33"/>
      <c r="D7" s="29" t="s">
        <v>18</v>
      </c>
      <c r="E7" s="33"/>
      <c r="F7" s="27" t="s">
        <v>5</v>
      </c>
      <c r="G7" s="33"/>
      <c r="H7" s="33"/>
      <c r="I7" s="33"/>
      <c r="J7" s="33"/>
      <c r="K7" s="33"/>
      <c r="L7" s="33"/>
      <c r="M7" s="29" t="s">
        <v>19</v>
      </c>
      <c r="N7" s="33"/>
      <c r="O7" s="27" t="s">
        <v>5</v>
      </c>
      <c r="P7" s="33"/>
      <c r="Q7" s="33"/>
      <c r="R7" s="34"/>
    </row>
    <row r="8" spans="1:66" s="1" customFormat="1" ht="14.45" customHeight="1">
      <c r="B8" s="32"/>
      <c r="C8" s="33"/>
      <c r="D8" s="29" t="s">
        <v>20</v>
      </c>
      <c r="E8" s="33"/>
      <c r="F8" s="27" t="s">
        <v>21</v>
      </c>
      <c r="G8" s="33"/>
      <c r="H8" s="33"/>
      <c r="I8" s="33"/>
      <c r="J8" s="33"/>
      <c r="K8" s="33"/>
      <c r="L8" s="33"/>
      <c r="M8" s="29" t="s">
        <v>22</v>
      </c>
      <c r="N8" s="33"/>
      <c r="O8" s="196" t="str">
        <f>'Rekapitulácia stavby'!AN8</f>
        <v>20. 9. 2017</v>
      </c>
      <c r="P8" s="196"/>
      <c r="Q8" s="33"/>
      <c r="R8" s="34"/>
    </row>
    <row r="9" spans="1:66" s="1" customFormat="1" ht="10.9" customHeight="1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5" customHeight="1">
      <c r="B10" s="32"/>
      <c r="C10" s="33"/>
      <c r="D10" s="29" t="s">
        <v>24</v>
      </c>
      <c r="E10" s="33"/>
      <c r="F10" s="33"/>
      <c r="G10" s="33"/>
      <c r="H10" s="33"/>
      <c r="I10" s="33"/>
      <c r="J10" s="33"/>
      <c r="K10" s="33"/>
      <c r="L10" s="33"/>
      <c r="M10" s="29" t="s">
        <v>25</v>
      </c>
      <c r="N10" s="33"/>
      <c r="O10" s="165" t="s">
        <v>5</v>
      </c>
      <c r="P10" s="165"/>
      <c r="Q10" s="33"/>
      <c r="R10" s="34"/>
    </row>
    <row r="11" spans="1:66" s="1" customFormat="1" ht="18" customHeight="1">
      <c r="B11" s="32"/>
      <c r="C11" s="33"/>
      <c r="D11" s="33"/>
      <c r="E11" s="27" t="s">
        <v>26</v>
      </c>
      <c r="F11" s="33"/>
      <c r="G11" s="33"/>
      <c r="H11" s="33"/>
      <c r="I11" s="33"/>
      <c r="J11" s="33"/>
      <c r="K11" s="33"/>
      <c r="L11" s="33"/>
      <c r="M11" s="29" t="s">
        <v>27</v>
      </c>
      <c r="N11" s="33"/>
      <c r="O11" s="165" t="s">
        <v>5</v>
      </c>
      <c r="P11" s="165"/>
      <c r="Q11" s="33"/>
      <c r="R11" s="34"/>
    </row>
    <row r="12" spans="1:66" s="1" customFormat="1" ht="6.95" customHeight="1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5" customHeight="1">
      <c r="B13" s="32"/>
      <c r="C13" s="33"/>
      <c r="D13" s="29" t="s">
        <v>28</v>
      </c>
      <c r="E13" s="33"/>
      <c r="F13" s="33"/>
      <c r="G13" s="33"/>
      <c r="H13" s="33"/>
      <c r="I13" s="33"/>
      <c r="J13" s="33"/>
      <c r="K13" s="33"/>
      <c r="L13" s="33"/>
      <c r="M13" s="29" t="s">
        <v>25</v>
      </c>
      <c r="N13" s="33"/>
      <c r="O13" s="165" t="str">
        <f>IF('Rekapitulácia stavby'!AN13="","",'Rekapitulácia stavby'!AN13)</f>
        <v/>
      </c>
      <c r="P13" s="165"/>
      <c r="Q13" s="33"/>
      <c r="R13" s="34"/>
    </row>
    <row r="14" spans="1:66" s="1" customFormat="1" ht="18" customHeight="1">
      <c r="B14" s="32"/>
      <c r="C14" s="33"/>
      <c r="D14" s="33"/>
      <c r="E14" s="27" t="str">
        <f>IF('Rekapitulácia stavby'!E14="","",'Rekapitulácia stavby'!E14)</f>
        <v xml:space="preserve"> </v>
      </c>
      <c r="F14" s="33"/>
      <c r="G14" s="33"/>
      <c r="H14" s="33"/>
      <c r="I14" s="33"/>
      <c r="J14" s="33"/>
      <c r="K14" s="33"/>
      <c r="L14" s="33"/>
      <c r="M14" s="29" t="s">
        <v>27</v>
      </c>
      <c r="N14" s="33"/>
      <c r="O14" s="165" t="str">
        <f>IF('Rekapitulácia stavby'!AN14="","",'Rekapitulácia stavby'!AN14)</f>
        <v/>
      </c>
      <c r="P14" s="165"/>
      <c r="Q14" s="33"/>
      <c r="R14" s="34"/>
    </row>
    <row r="15" spans="1:66" s="1" customFormat="1" ht="6.95" customHeight="1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5" customHeight="1">
      <c r="B16" s="32"/>
      <c r="C16" s="33"/>
      <c r="D16" s="29" t="s">
        <v>30</v>
      </c>
      <c r="E16" s="33"/>
      <c r="F16" s="33"/>
      <c r="G16" s="33"/>
      <c r="H16" s="33"/>
      <c r="I16" s="33"/>
      <c r="J16" s="33"/>
      <c r="K16" s="33"/>
      <c r="L16" s="33"/>
      <c r="M16" s="29" t="s">
        <v>25</v>
      </c>
      <c r="N16" s="33"/>
      <c r="O16" s="165" t="s">
        <v>5</v>
      </c>
      <c r="P16" s="165"/>
      <c r="Q16" s="33"/>
      <c r="R16" s="34"/>
    </row>
    <row r="17" spans="2:18" s="1" customFormat="1" ht="18" customHeight="1">
      <c r="B17" s="32"/>
      <c r="C17" s="33"/>
      <c r="D17" s="33"/>
      <c r="E17" s="27" t="s">
        <v>31</v>
      </c>
      <c r="F17" s="33"/>
      <c r="G17" s="33"/>
      <c r="H17" s="33"/>
      <c r="I17" s="33"/>
      <c r="J17" s="33"/>
      <c r="K17" s="33"/>
      <c r="L17" s="33"/>
      <c r="M17" s="29" t="s">
        <v>27</v>
      </c>
      <c r="N17" s="33"/>
      <c r="O17" s="165" t="s">
        <v>5</v>
      </c>
      <c r="P17" s="165"/>
      <c r="Q17" s="33"/>
      <c r="R17" s="34"/>
    </row>
    <row r="18" spans="2:18" s="1" customFormat="1" ht="6.95" customHeight="1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5" customHeight="1">
      <c r="B19" s="32"/>
      <c r="C19" s="33"/>
      <c r="D19" s="29" t="s">
        <v>33</v>
      </c>
      <c r="E19" s="33"/>
      <c r="F19" s="33"/>
      <c r="G19" s="33"/>
      <c r="H19" s="33"/>
      <c r="I19" s="33"/>
      <c r="J19" s="33"/>
      <c r="K19" s="33"/>
      <c r="L19" s="33"/>
      <c r="M19" s="29" t="s">
        <v>25</v>
      </c>
      <c r="N19" s="33"/>
      <c r="O19" s="165" t="str">
        <f>IF('Rekapitulácia stavby'!AN19="","",'Rekapitulácia stavby'!AN19)</f>
        <v/>
      </c>
      <c r="P19" s="165"/>
      <c r="Q19" s="33"/>
      <c r="R19" s="34"/>
    </row>
    <row r="20" spans="2:18" s="1" customFormat="1" ht="18" customHeight="1">
      <c r="B20" s="32"/>
      <c r="C20" s="33"/>
      <c r="D20" s="33"/>
      <c r="E20" s="27" t="str">
        <f>IF('Rekapitulácia stavby'!E20="","",'Rekapitulácia stavby'!E20)</f>
        <v xml:space="preserve"> </v>
      </c>
      <c r="F20" s="33"/>
      <c r="G20" s="33"/>
      <c r="H20" s="33"/>
      <c r="I20" s="33"/>
      <c r="J20" s="33"/>
      <c r="K20" s="33"/>
      <c r="L20" s="33"/>
      <c r="M20" s="29" t="s">
        <v>27</v>
      </c>
      <c r="N20" s="33"/>
      <c r="O20" s="165" t="str">
        <f>IF('Rekapitulácia stavby'!AN20="","",'Rekapitulácia stavby'!AN20)</f>
        <v/>
      </c>
      <c r="P20" s="165"/>
      <c r="Q20" s="33"/>
      <c r="R20" s="34"/>
    </row>
    <row r="21" spans="2:18" s="1" customFormat="1" ht="6.95" customHeight="1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5" customHeight="1">
      <c r="B22" s="32"/>
      <c r="C22" s="33"/>
      <c r="D22" s="29" t="s">
        <v>34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22.5" customHeight="1">
      <c r="B23" s="32"/>
      <c r="C23" s="33"/>
      <c r="D23" s="33"/>
      <c r="E23" s="168" t="s">
        <v>5</v>
      </c>
      <c r="F23" s="168"/>
      <c r="G23" s="168"/>
      <c r="H23" s="168"/>
      <c r="I23" s="168"/>
      <c r="J23" s="168"/>
      <c r="K23" s="168"/>
      <c r="L23" s="168"/>
      <c r="M23" s="33"/>
      <c r="N23" s="33"/>
      <c r="O23" s="33"/>
      <c r="P23" s="33"/>
      <c r="Q23" s="33"/>
      <c r="R23" s="34"/>
    </row>
    <row r="24" spans="2:18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5" customHeight="1">
      <c r="B26" s="32"/>
      <c r="C26" s="33"/>
      <c r="D26" s="98" t="s">
        <v>91</v>
      </c>
      <c r="E26" s="33"/>
      <c r="F26" s="33"/>
      <c r="G26" s="33"/>
      <c r="H26" s="33"/>
      <c r="I26" s="33"/>
      <c r="J26" s="33"/>
      <c r="K26" s="33"/>
      <c r="L26" s="33"/>
      <c r="M26" s="192">
        <f>N87</f>
        <v>0</v>
      </c>
      <c r="N26" s="192"/>
      <c r="O26" s="192"/>
      <c r="P26" s="192"/>
      <c r="Q26" s="33"/>
      <c r="R26" s="34"/>
    </row>
    <row r="27" spans="2:18" s="1" customFormat="1" ht="14.45" customHeight="1">
      <c r="B27" s="32"/>
      <c r="C27" s="33"/>
      <c r="D27" s="31" t="s">
        <v>92</v>
      </c>
      <c r="E27" s="33"/>
      <c r="F27" s="33"/>
      <c r="G27" s="33"/>
      <c r="H27" s="33"/>
      <c r="I27" s="33"/>
      <c r="J27" s="33"/>
      <c r="K27" s="33"/>
      <c r="L27" s="33"/>
      <c r="M27" s="192">
        <f>N106</f>
        <v>0</v>
      </c>
      <c r="N27" s="192"/>
      <c r="O27" s="192"/>
      <c r="P27" s="192"/>
      <c r="Q27" s="33"/>
      <c r="R27" s="34"/>
    </row>
    <row r="28" spans="2:18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>
      <c r="B29" s="32"/>
      <c r="C29" s="33"/>
      <c r="D29" s="99" t="s">
        <v>37</v>
      </c>
      <c r="E29" s="33"/>
      <c r="F29" s="33"/>
      <c r="G29" s="33"/>
      <c r="H29" s="33"/>
      <c r="I29" s="33"/>
      <c r="J29" s="33"/>
      <c r="K29" s="33"/>
      <c r="L29" s="33"/>
      <c r="M29" s="197">
        <f>ROUND(M26+M27,2)</f>
        <v>0</v>
      </c>
      <c r="N29" s="195"/>
      <c r="O29" s="195"/>
      <c r="P29" s="195"/>
      <c r="Q29" s="33"/>
      <c r="R29" s="34"/>
    </row>
    <row r="30" spans="2:18" s="1" customFormat="1" ht="6.95" customHeight="1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5" customHeight="1">
      <c r="B31" s="32"/>
      <c r="C31" s="33"/>
      <c r="D31" s="39" t="s">
        <v>38</v>
      </c>
      <c r="E31" s="39" t="s">
        <v>39</v>
      </c>
      <c r="F31" s="40">
        <v>0.2</v>
      </c>
      <c r="G31" s="100" t="s">
        <v>40</v>
      </c>
      <c r="H31" s="198">
        <f>ROUND((SUM(BE106:BE107)+SUM(BE124:BE199)), 2)</f>
        <v>0</v>
      </c>
      <c r="I31" s="195"/>
      <c r="J31" s="195"/>
      <c r="K31" s="33"/>
      <c r="L31" s="33"/>
      <c r="M31" s="198">
        <f>ROUND(ROUND((SUM(BE106:BE107)+SUM(BE124:BE199)), 2)*F31, 2)</f>
        <v>0</v>
      </c>
      <c r="N31" s="195"/>
      <c r="O31" s="195"/>
      <c r="P31" s="195"/>
      <c r="Q31" s="33"/>
      <c r="R31" s="34"/>
    </row>
    <row r="32" spans="2:18" s="1" customFormat="1" ht="14.45" customHeight="1">
      <c r="B32" s="32"/>
      <c r="C32" s="33"/>
      <c r="D32" s="33"/>
      <c r="E32" s="39" t="s">
        <v>41</v>
      </c>
      <c r="F32" s="40">
        <v>0.2</v>
      </c>
      <c r="G32" s="100" t="s">
        <v>40</v>
      </c>
      <c r="H32" s="198">
        <f>ROUND((SUM(BF106:BF107)+SUM(BF124:BF199)), 2)</f>
        <v>0</v>
      </c>
      <c r="I32" s="195"/>
      <c r="J32" s="195"/>
      <c r="K32" s="33"/>
      <c r="L32" s="33"/>
      <c r="M32" s="198">
        <f>ROUND(ROUND((SUM(BF106:BF107)+SUM(BF124:BF199)), 2)*F32, 2)</f>
        <v>0</v>
      </c>
      <c r="N32" s="195"/>
      <c r="O32" s="195"/>
      <c r="P32" s="195"/>
      <c r="Q32" s="33"/>
      <c r="R32" s="34"/>
    </row>
    <row r="33" spans="2:18" s="1" customFormat="1" ht="14.45" hidden="1" customHeight="1">
      <c r="B33" s="32"/>
      <c r="C33" s="33"/>
      <c r="D33" s="33"/>
      <c r="E33" s="39" t="s">
        <v>42</v>
      </c>
      <c r="F33" s="40">
        <v>0.2</v>
      </c>
      <c r="G33" s="100" t="s">
        <v>40</v>
      </c>
      <c r="H33" s="198">
        <f>ROUND((SUM(BG106:BG107)+SUM(BG124:BG199)), 2)</f>
        <v>0</v>
      </c>
      <c r="I33" s="195"/>
      <c r="J33" s="195"/>
      <c r="K33" s="33"/>
      <c r="L33" s="33"/>
      <c r="M33" s="198">
        <v>0</v>
      </c>
      <c r="N33" s="195"/>
      <c r="O33" s="195"/>
      <c r="P33" s="195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43</v>
      </c>
      <c r="F34" s="40">
        <v>0.2</v>
      </c>
      <c r="G34" s="100" t="s">
        <v>40</v>
      </c>
      <c r="H34" s="198">
        <f>ROUND((SUM(BH106:BH107)+SUM(BH124:BH199)), 2)</f>
        <v>0</v>
      </c>
      <c r="I34" s="195"/>
      <c r="J34" s="195"/>
      <c r="K34" s="33"/>
      <c r="L34" s="33"/>
      <c r="M34" s="198">
        <v>0</v>
      </c>
      <c r="N34" s="195"/>
      <c r="O34" s="195"/>
      <c r="P34" s="195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44</v>
      </c>
      <c r="F35" s="40">
        <v>0</v>
      </c>
      <c r="G35" s="100" t="s">
        <v>40</v>
      </c>
      <c r="H35" s="198">
        <f>ROUND((SUM(BI106:BI107)+SUM(BI124:BI199)), 2)</f>
        <v>0</v>
      </c>
      <c r="I35" s="195"/>
      <c r="J35" s="195"/>
      <c r="K35" s="33"/>
      <c r="L35" s="33"/>
      <c r="M35" s="198">
        <v>0</v>
      </c>
      <c r="N35" s="195"/>
      <c r="O35" s="195"/>
      <c r="P35" s="195"/>
      <c r="Q35" s="33"/>
      <c r="R35" s="34"/>
    </row>
    <row r="36" spans="2:18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>
      <c r="B37" s="32"/>
      <c r="C37" s="96"/>
      <c r="D37" s="101" t="s">
        <v>45</v>
      </c>
      <c r="E37" s="72"/>
      <c r="F37" s="72"/>
      <c r="G37" s="102" t="s">
        <v>46</v>
      </c>
      <c r="H37" s="103" t="s">
        <v>47</v>
      </c>
      <c r="I37" s="72"/>
      <c r="J37" s="72"/>
      <c r="K37" s="72"/>
      <c r="L37" s="199">
        <f>SUM(M29:M35)</f>
        <v>0</v>
      </c>
      <c r="M37" s="199"/>
      <c r="N37" s="199"/>
      <c r="O37" s="199"/>
      <c r="P37" s="200"/>
      <c r="Q37" s="96"/>
      <c r="R37" s="34"/>
    </row>
    <row r="38" spans="2:18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63" t="s">
        <v>93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6.950000000000003" customHeight="1">
      <c r="B78" s="32"/>
      <c r="C78" s="66" t="s">
        <v>16</v>
      </c>
      <c r="D78" s="33"/>
      <c r="E78" s="33"/>
      <c r="F78" s="173" t="str">
        <f>F6</f>
        <v>Zlepšenie technického vybavenia odb.učební v ZŠ Kupeckého</v>
      </c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33"/>
      <c r="R78" s="34"/>
    </row>
    <row r="79" spans="2:18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</row>
    <row r="80" spans="2:18" s="1" customFormat="1" ht="18" customHeight="1">
      <c r="B80" s="32"/>
      <c r="C80" s="29" t="s">
        <v>20</v>
      </c>
      <c r="D80" s="33"/>
      <c r="E80" s="33"/>
      <c r="F80" s="27" t="str">
        <f>F8</f>
        <v>Pezinok</v>
      </c>
      <c r="G80" s="33"/>
      <c r="H80" s="33"/>
      <c r="I80" s="33"/>
      <c r="J80" s="33"/>
      <c r="K80" s="29" t="s">
        <v>22</v>
      </c>
      <c r="L80" s="33"/>
      <c r="M80" s="196" t="str">
        <f>IF(O8="","",O8)</f>
        <v>20. 9. 2017</v>
      </c>
      <c r="N80" s="196"/>
      <c r="O80" s="196"/>
      <c r="P80" s="196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5">
      <c r="B82" s="32"/>
      <c r="C82" s="29" t="s">
        <v>24</v>
      </c>
      <c r="D82" s="33"/>
      <c r="E82" s="33"/>
      <c r="F82" s="27" t="str">
        <f>E11</f>
        <v>Mesto Pezinok</v>
      </c>
      <c r="G82" s="33"/>
      <c r="H82" s="33"/>
      <c r="I82" s="33"/>
      <c r="J82" s="33"/>
      <c r="K82" s="29" t="s">
        <v>30</v>
      </c>
      <c r="L82" s="33"/>
      <c r="M82" s="165" t="str">
        <f>E17</f>
        <v>Le phart</v>
      </c>
      <c r="N82" s="165"/>
      <c r="O82" s="165"/>
      <c r="P82" s="165"/>
      <c r="Q82" s="165"/>
      <c r="R82" s="34"/>
    </row>
    <row r="83" spans="2:47" s="1" customFormat="1" ht="14.45" customHeight="1">
      <c r="B83" s="32"/>
      <c r="C83" s="29" t="s">
        <v>28</v>
      </c>
      <c r="D83" s="33"/>
      <c r="E83" s="33"/>
      <c r="F83" s="27" t="str">
        <f>IF(E14="","",E14)</f>
        <v xml:space="preserve"> </v>
      </c>
      <c r="G83" s="33"/>
      <c r="H83" s="33"/>
      <c r="I83" s="33"/>
      <c r="J83" s="33"/>
      <c r="K83" s="29" t="s">
        <v>33</v>
      </c>
      <c r="L83" s="33"/>
      <c r="M83" s="165" t="str">
        <f>E20</f>
        <v xml:space="preserve"> </v>
      </c>
      <c r="N83" s="165"/>
      <c r="O83" s="165"/>
      <c r="P83" s="165"/>
      <c r="Q83" s="165"/>
      <c r="R83" s="34"/>
    </row>
    <row r="84" spans="2:47" s="1" customFormat="1" ht="10.3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</row>
    <row r="85" spans="2:47" s="1" customFormat="1" ht="29.25" customHeight="1">
      <c r="B85" s="32"/>
      <c r="C85" s="201" t="s">
        <v>94</v>
      </c>
      <c r="D85" s="202"/>
      <c r="E85" s="202"/>
      <c r="F85" s="202"/>
      <c r="G85" s="202"/>
      <c r="H85" s="96"/>
      <c r="I85" s="96"/>
      <c r="J85" s="96"/>
      <c r="K85" s="96"/>
      <c r="L85" s="96"/>
      <c r="M85" s="96"/>
      <c r="N85" s="201" t="s">
        <v>95</v>
      </c>
      <c r="O85" s="202"/>
      <c r="P85" s="202"/>
      <c r="Q85" s="202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104" t="s">
        <v>96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178">
        <f>N124</f>
        <v>0</v>
      </c>
      <c r="O87" s="203"/>
      <c r="P87" s="203"/>
      <c r="Q87" s="203"/>
      <c r="R87" s="34"/>
      <c r="AU87" s="18" t="s">
        <v>97</v>
      </c>
    </row>
    <row r="88" spans="2:47" s="6" customFormat="1" ht="24.95" customHeight="1">
      <c r="B88" s="105"/>
      <c r="C88" s="106"/>
      <c r="D88" s="107" t="s">
        <v>98</v>
      </c>
      <c r="E88" s="106"/>
      <c r="F88" s="106"/>
      <c r="G88" s="106"/>
      <c r="H88" s="106"/>
      <c r="I88" s="106"/>
      <c r="J88" s="106"/>
      <c r="K88" s="106"/>
      <c r="L88" s="106"/>
      <c r="M88" s="106"/>
      <c r="N88" s="204">
        <f>N125</f>
        <v>0</v>
      </c>
      <c r="O88" s="205"/>
      <c r="P88" s="205"/>
      <c r="Q88" s="205"/>
      <c r="R88" s="108"/>
    </row>
    <row r="89" spans="2:47" s="7" customFormat="1" ht="19.899999999999999" customHeight="1">
      <c r="B89" s="109"/>
      <c r="C89" s="110"/>
      <c r="D89" s="111" t="s">
        <v>99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06">
        <f>N126</f>
        <v>0</v>
      </c>
      <c r="O89" s="207"/>
      <c r="P89" s="207"/>
      <c r="Q89" s="207"/>
      <c r="R89" s="112"/>
    </row>
    <row r="90" spans="2:47" s="7" customFormat="1" ht="19.899999999999999" customHeight="1">
      <c r="B90" s="109"/>
      <c r="C90" s="110"/>
      <c r="D90" s="111" t="s">
        <v>100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06">
        <f>N128</f>
        <v>0</v>
      </c>
      <c r="O90" s="207"/>
      <c r="P90" s="207"/>
      <c r="Q90" s="207"/>
      <c r="R90" s="112"/>
    </row>
    <row r="91" spans="2:47" s="7" customFormat="1" ht="19.899999999999999" customHeight="1">
      <c r="B91" s="109"/>
      <c r="C91" s="110"/>
      <c r="D91" s="111" t="s">
        <v>101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6">
        <f>N135</f>
        <v>0</v>
      </c>
      <c r="O91" s="207"/>
      <c r="P91" s="207"/>
      <c r="Q91" s="207"/>
      <c r="R91" s="112"/>
    </row>
    <row r="92" spans="2:47" s="7" customFormat="1" ht="19.899999999999999" customHeight="1">
      <c r="B92" s="109"/>
      <c r="C92" s="110"/>
      <c r="D92" s="111" t="s">
        <v>102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06">
        <f>N148</f>
        <v>0</v>
      </c>
      <c r="O92" s="207"/>
      <c r="P92" s="207"/>
      <c r="Q92" s="207"/>
      <c r="R92" s="112"/>
    </row>
    <row r="93" spans="2:47" s="6" customFormat="1" ht="24.95" customHeight="1">
      <c r="B93" s="105"/>
      <c r="C93" s="106"/>
      <c r="D93" s="107" t="s">
        <v>103</v>
      </c>
      <c r="E93" s="106"/>
      <c r="F93" s="106"/>
      <c r="G93" s="106"/>
      <c r="H93" s="106"/>
      <c r="I93" s="106"/>
      <c r="J93" s="106"/>
      <c r="K93" s="106"/>
      <c r="L93" s="106"/>
      <c r="M93" s="106"/>
      <c r="N93" s="204">
        <f>N150</f>
        <v>0</v>
      </c>
      <c r="O93" s="205"/>
      <c r="P93" s="205"/>
      <c r="Q93" s="205"/>
      <c r="R93" s="108"/>
    </row>
    <row r="94" spans="2:47" s="7" customFormat="1" ht="19.899999999999999" customHeight="1">
      <c r="B94" s="109"/>
      <c r="C94" s="110"/>
      <c r="D94" s="111" t="s">
        <v>104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06">
        <f>N151</f>
        <v>0</v>
      </c>
      <c r="O94" s="207"/>
      <c r="P94" s="207"/>
      <c r="Q94" s="207"/>
      <c r="R94" s="112"/>
    </row>
    <row r="95" spans="2:47" s="7" customFormat="1" ht="19.899999999999999" customHeight="1">
      <c r="B95" s="109"/>
      <c r="C95" s="110"/>
      <c r="D95" s="111" t="s">
        <v>105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06">
        <f>N152</f>
        <v>0</v>
      </c>
      <c r="O95" s="207"/>
      <c r="P95" s="207"/>
      <c r="Q95" s="207"/>
      <c r="R95" s="112"/>
    </row>
    <row r="96" spans="2:47" s="7" customFormat="1" ht="19.899999999999999" customHeight="1">
      <c r="B96" s="109"/>
      <c r="C96" s="110"/>
      <c r="D96" s="111" t="s">
        <v>106</v>
      </c>
      <c r="E96" s="110"/>
      <c r="F96" s="110"/>
      <c r="G96" s="110"/>
      <c r="H96" s="110"/>
      <c r="I96" s="110"/>
      <c r="J96" s="110"/>
      <c r="K96" s="110"/>
      <c r="L96" s="110"/>
      <c r="M96" s="110"/>
      <c r="N96" s="206">
        <f>N161</f>
        <v>0</v>
      </c>
      <c r="O96" s="207"/>
      <c r="P96" s="207"/>
      <c r="Q96" s="207"/>
      <c r="R96" s="112"/>
    </row>
    <row r="97" spans="2:21" s="7" customFormat="1" ht="19.899999999999999" customHeight="1">
      <c r="B97" s="109"/>
      <c r="C97" s="110"/>
      <c r="D97" s="111" t="s">
        <v>107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06">
        <f>N165</f>
        <v>0</v>
      </c>
      <c r="O97" s="207"/>
      <c r="P97" s="207"/>
      <c r="Q97" s="207"/>
      <c r="R97" s="112"/>
    </row>
    <row r="98" spans="2:21" s="7" customFormat="1" ht="19.899999999999999" customHeight="1">
      <c r="B98" s="109"/>
      <c r="C98" s="110"/>
      <c r="D98" s="111" t="s">
        <v>108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06">
        <f>N167</f>
        <v>0</v>
      </c>
      <c r="O98" s="207"/>
      <c r="P98" s="207"/>
      <c r="Q98" s="207"/>
      <c r="R98" s="112"/>
    </row>
    <row r="99" spans="2:21" s="7" customFormat="1" ht="19.899999999999999" customHeight="1">
      <c r="B99" s="109"/>
      <c r="C99" s="110"/>
      <c r="D99" s="111" t="s">
        <v>109</v>
      </c>
      <c r="E99" s="110"/>
      <c r="F99" s="110"/>
      <c r="G99" s="110"/>
      <c r="H99" s="110"/>
      <c r="I99" s="110"/>
      <c r="J99" s="110"/>
      <c r="K99" s="110"/>
      <c r="L99" s="110"/>
      <c r="M99" s="110"/>
      <c r="N99" s="206">
        <f>N169</f>
        <v>0</v>
      </c>
      <c r="O99" s="207"/>
      <c r="P99" s="207"/>
      <c r="Q99" s="207"/>
      <c r="R99" s="112"/>
    </row>
    <row r="100" spans="2:21" s="7" customFormat="1" ht="19.899999999999999" customHeight="1">
      <c r="B100" s="109"/>
      <c r="C100" s="110"/>
      <c r="D100" s="111" t="s">
        <v>110</v>
      </c>
      <c r="E100" s="110"/>
      <c r="F100" s="110"/>
      <c r="G100" s="110"/>
      <c r="H100" s="110"/>
      <c r="I100" s="110"/>
      <c r="J100" s="110"/>
      <c r="K100" s="110"/>
      <c r="L100" s="110"/>
      <c r="M100" s="110"/>
      <c r="N100" s="206">
        <f>N184</f>
        <v>0</v>
      </c>
      <c r="O100" s="207"/>
      <c r="P100" s="207"/>
      <c r="Q100" s="207"/>
      <c r="R100" s="112"/>
    </row>
    <row r="101" spans="2:21" s="7" customFormat="1" ht="19.899999999999999" customHeight="1">
      <c r="B101" s="109"/>
      <c r="C101" s="110"/>
      <c r="D101" s="111" t="s">
        <v>111</v>
      </c>
      <c r="E101" s="110"/>
      <c r="F101" s="110"/>
      <c r="G101" s="110"/>
      <c r="H101" s="110"/>
      <c r="I101" s="110"/>
      <c r="J101" s="110"/>
      <c r="K101" s="110"/>
      <c r="L101" s="110"/>
      <c r="M101" s="110"/>
      <c r="N101" s="206">
        <f>N189</f>
        <v>0</v>
      </c>
      <c r="O101" s="207"/>
      <c r="P101" s="207"/>
      <c r="Q101" s="207"/>
      <c r="R101" s="112"/>
    </row>
    <row r="102" spans="2:21" s="6" customFormat="1" ht="24.95" customHeight="1">
      <c r="B102" s="105"/>
      <c r="C102" s="106"/>
      <c r="D102" s="107" t="s">
        <v>112</v>
      </c>
      <c r="E102" s="106"/>
      <c r="F102" s="106"/>
      <c r="G102" s="106"/>
      <c r="H102" s="106"/>
      <c r="I102" s="106"/>
      <c r="J102" s="106"/>
      <c r="K102" s="106"/>
      <c r="L102" s="106"/>
      <c r="M102" s="106"/>
      <c r="N102" s="204">
        <f>N195</f>
        <v>0</v>
      </c>
      <c r="O102" s="205"/>
      <c r="P102" s="205"/>
      <c r="Q102" s="205"/>
      <c r="R102" s="108"/>
    </row>
    <row r="103" spans="2:21" s="7" customFormat="1" ht="19.899999999999999" customHeight="1">
      <c r="B103" s="109"/>
      <c r="C103" s="110"/>
      <c r="D103" s="111" t="s">
        <v>113</v>
      </c>
      <c r="E103" s="110"/>
      <c r="F103" s="110"/>
      <c r="G103" s="110"/>
      <c r="H103" s="110"/>
      <c r="I103" s="110"/>
      <c r="J103" s="110"/>
      <c r="K103" s="110"/>
      <c r="L103" s="110"/>
      <c r="M103" s="110"/>
      <c r="N103" s="206">
        <f>N196</f>
        <v>0</v>
      </c>
      <c r="O103" s="207"/>
      <c r="P103" s="207"/>
      <c r="Q103" s="207"/>
      <c r="R103" s="112"/>
    </row>
    <row r="104" spans="2:21" s="6" customFormat="1" ht="24.95" customHeight="1">
      <c r="B104" s="105"/>
      <c r="C104" s="106"/>
      <c r="D104" s="107" t="s">
        <v>114</v>
      </c>
      <c r="E104" s="106"/>
      <c r="F104" s="106"/>
      <c r="G104" s="106"/>
      <c r="H104" s="106"/>
      <c r="I104" s="106"/>
      <c r="J104" s="106"/>
      <c r="K104" s="106"/>
      <c r="L104" s="106"/>
      <c r="M104" s="106"/>
      <c r="N104" s="204">
        <f>N198</f>
        <v>0</v>
      </c>
      <c r="O104" s="205"/>
      <c r="P104" s="205"/>
      <c r="Q104" s="205"/>
      <c r="R104" s="108"/>
    </row>
    <row r="105" spans="2:21" s="1" customFormat="1" ht="21.75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21" s="1" customFormat="1" ht="29.25" customHeight="1">
      <c r="B106" s="32"/>
      <c r="C106" s="104" t="s">
        <v>115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203">
        <v>0</v>
      </c>
      <c r="O106" s="208"/>
      <c r="P106" s="208"/>
      <c r="Q106" s="208"/>
      <c r="R106" s="34"/>
      <c r="T106" s="113"/>
      <c r="U106" s="114" t="s">
        <v>38</v>
      </c>
    </row>
    <row r="107" spans="2:21" s="1" customFormat="1" ht="18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21" s="1" customFormat="1" ht="29.25" customHeight="1">
      <c r="B108" s="32"/>
      <c r="C108" s="95" t="s">
        <v>84</v>
      </c>
      <c r="D108" s="96"/>
      <c r="E108" s="96"/>
      <c r="F108" s="96"/>
      <c r="G108" s="96"/>
      <c r="H108" s="96"/>
      <c r="I108" s="96"/>
      <c r="J108" s="96"/>
      <c r="K108" s="96"/>
      <c r="L108" s="187">
        <f>ROUND(SUM(N87+N106),2)</f>
        <v>0</v>
      </c>
      <c r="M108" s="187"/>
      <c r="N108" s="187"/>
      <c r="O108" s="187"/>
      <c r="P108" s="187"/>
      <c r="Q108" s="187"/>
      <c r="R108" s="34"/>
    </row>
    <row r="109" spans="2:21" s="1" customFormat="1" ht="6.95" customHeight="1"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8"/>
    </row>
    <row r="113" spans="2:65" s="1" customFormat="1" ht="6.95" customHeight="1"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1"/>
    </row>
    <row r="114" spans="2:65" s="1" customFormat="1" ht="36.950000000000003" customHeight="1">
      <c r="B114" s="32"/>
      <c r="C114" s="163" t="s">
        <v>116</v>
      </c>
      <c r="D114" s="195"/>
      <c r="E114" s="195"/>
      <c r="F114" s="195"/>
      <c r="G114" s="195"/>
      <c r="H114" s="195"/>
      <c r="I114" s="195"/>
      <c r="J114" s="195"/>
      <c r="K114" s="195"/>
      <c r="L114" s="195"/>
      <c r="M114" s="195"/>
      <c r="N114" s="195"/>
      <c r="O114" s="195"/>
      <c r="P114" s="195"/>
      <c r="Q114" s="195"/>
      <c r="R114" s="34"/>
    </row>
    <row r="115" spans="2:65" s="1" customFormat="1" ht="6.95" customHeight="1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1" customFormat="1" ht="36.950000000000003" customHeight="1">
      <c r="B116" s="32"/>
      <c r="C116" s="66" t="s">
        <v>16</v>
      </c>
      <c r="D116" s="33"/>
      <c r="E116" s="33"/>
      <c r="F116" s="173" t="str">
        <f>F6</f>
        <v>Zlepšenie technického vybavenia odb.učební v ZŠ Kupeckého</v>
      </c>
      <c r="G116" s="195"/>
      <c r="H116" s="195"/>
      <c r="I116" s="195"/>
      <c r="J116" s="195"/>
      <c r="K116" s="195"/>
      <c r="L116" s="195"/>
      <c r="M116" s="195"/>
      <c r="N116" s="195"/>
      <c r="O116" s="195"/>
      <c r="P116" s="195"/>
      <c r="Q116" s="33"/>
      <c r="R116" s="34"/>
    </row>
    <row r="117" spans="2:65" s="1" customFormat="1" ht="6.95" customHeight="1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65" s="1" customFormat="1" ht="18" customHeight="1">
      <c r="B118" s="32"/>
      <c r="C118" s="29" t="s">
        <v>20</v>
      </c>
      <c r="D118" s="33"/>
      <c r="E118" s="33"/>
      <c r="F118" s="27" t="str">
        <f>F8</f>
        <v>Pezinok</v>
      </c>
      <c r="G118" s="33"/>
      <c r="H118" s="33"/>
      <c r="I118" s="33"/>
      <c r="J118" s="33"/>
      <c r="K118" s="29" t="s">
        <v>22</v>
      </c>
      <c r="L118" s="33"/>
      <c r="M118" s="196" t="str">
        <f>IF(O8="","",O8)</f>
        <v>20. 9. 2017</v>
      </c>
      <c r="N118" s="196"/>
      <c r="O118" s="196"/>
      <c r="P118" s="196"/>
      <c r="Q118" s="33"/>
      <c r="R118" s="34"/>
    </row>
    <row r="119" spans="2:65" s="1" customFormat="1" ht="6.95" customHeight="1"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4"/>
    </row>
    <row r="120" spans="2:65" s="1" customFormat="1" ht="15">
      <c r="B120" s="32"/>
      <c r="C120" s="29" t="s">
        <v>24</v>
      </c>
      <c r="D120" s="33"/>
      <c r="E120" s="33"/>
      <c r="F120" s="27" t="str">
        <f>E11</f>
        <v>Mesto Pezinok</v>
      </c>
      <c r="G120" s="33"/>
      <c r="H120" s="33"/>
      <c r="I120" s="33"/>
      <c r="J120" s="33"/>
      <c r="K120" s="29" t="s">
        <v>30</v>
      </c>
      <c r="L120" s="33"/>
      <c r="M120" s="165" t="str">
        <f>E17</f>
        <v>Le phart</v>
      </c>
      <c r="N120" s="165"/>
      <c r="O120" s="165"/>
      <c r="P120" s="165"/>
      <c r="Q120" s="165"/>
      <c r="R120" s="34"/>
    </row>
    <row r="121" spans="2:65" s="1" customFormat="1" ht="14.45" customHeight="1">
      <c r="B121" s="32"/>
      <c r="C121" s="29" t="s">
        <v>28</v>
      </c>
      <c r="D121" s="33"/>
      <c r="E121" s="33"/>
      <c r="F121" s="27" t="str">
        <f>IF(E14="","",E14)</f>
        <v xml:space="preserve"> </v>
      </c>
      <c r="G121" s="33"/>
      <c r="H121" s="33"/>
      <c r="I121" s="33"/>
      <c r="J121" s="33"/>
      <c r="K121" s="29" t="s">
        <v>33</v>
      </c>
      <c r="L121" s="33"/>
      <c r="M121" s="165" t="str">
        <f>E20</f>
        <v xml:space="preserve"> </v>
      </c>
      <c r="N121" s="165"/>
      <c r="O121" s="165"/>
      <c r="P121" s="165"/>
      <c r="Q121" s="165"/>
      <c r="R121" s="34"/>
    </row>
    <row r="122" spans="2:65" s="1" customFormat="1" ht="10.35" customHeight="1"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4"/>
    </row>
    <row r="123" spans="2:65" s="8" customFormat="1" ht="29.25" customHeight="1">
      <c r="B123" s="115"/>
      <c r="C123" s="116" t="s">
        <v>117</v>
      </c>
      <c r="D123" s="117" t="s">
        <v>118</v>
      </c>
      <c r="E123" s="117" t="s">
        <v>56</v>
      </c>
      <c r="F123" s="209" t="s">
        <v>119</v>
      </c>
      <c r="G123" s="209"/>
      <c r="H123" s="209"/>
      <c r="I123" s="209"/>
      <c r="J123" s="117" t="s">
        <v>120</v>
      </c>
      <c r="K123" s="117" t="s">
        <v>121</v>
      </c>
      <c r="L123" s="210" t="s">
        <v>122</v>
      </c>
      <c r="M123" s="210"/>
      <c r="N123" s="209" t="s">
        <v>95</v>
      </c>
      <c r="O123" s="209"/>
      <c r="P123" s="209"/>
      <c r="Q123" s="211"/>
      <c r="R123" s="118"/>
      <c r="T123" s="73" t="s">
        <v>123</v>
      </c>
      <c r="U123" s="74" t="s">
        <v>38</v>
      </c>
      <c r="V123" s="74" t="s">
        <v>124</v>
      </c>
      <c r="W123" s="74" t="s">
        <v>125</v>
      </c>
      <c r="X123" s="74" t="s">
        <v>126</v>
      </c>
      <c r="Y123" s="74" t="s">
        <v>127</v>
      </c>
      <c r="Z123" s="74" t="s">
        <v>128</v>
      </c>
      <c r="AA123" s="75" t="s">
        <v>129</v>
      </c>
    </row>
    <row r="124" spans="2:65" s="1" customFormat="1" ht="29.25" customHeight="1">
      <c r="B124" s="32"/>
      <c r="C124" s="77" t="s">
        <v>91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219">
        <f>BK124</f>
        <v>0</v>
      </c>
      <c r="O124" s="220"/>
      <c r="P124" s="220"/>
      <c r="Q124" s="220"/>
      <c r="R124" s="34"/>
      <c r="T124" s="76"/>
      <c r="U124" s="48"/>
      <c r="V124" s="48"/>
      <c r="W124" s="119">
        <f>W125+W150+W195+W198</f>
        <v>823.87680670000009</v>
      </c>
      <c r="X124" s="48"/>
      <c r="Y124" s="119">
        <f>Y125+Y150+Y195+Y198</f>
        <v>4.1857310999999999</v>
      </c>
      <c r="Z124" s="48"/>
      <c r="AA124" s="120">
        <f>AA125+AA150+AA195+AA198</f>
        <v>1.210148</v>
      </c>
      <c r="AT124" s="18" t="s">
        <v>73</v>
      </c>
      <c r="AU124" s="18" t="s">
        <v>97</v>
      </c>
      <c r="BK124" s="121">
        <f>BK125+BK150+BK195+BK198</f>
        <v>0</v>
      </c>
    </row>
    <row r="125" spans="2:65" s="9" customFormat="1" ht="37.35" customHeight="1">
      <c r="B125" s="122"/>
      <c r="C125" s="123"/>
      <c r="D125" s="124" t="s">
        <v>98</v>
      </c>
      <c r="E125" s="124"/>
      <c r="F125" s="124"/>
      <c r="G125" s="124"/>
      <c r="H125" s="124"/>
      <c r="I125" s="124"/>
      <c r="J125" s="124"/>
      <c r="K125" s="124"/>
      <c r="L125" s="124"/>
      <c r="M125" s="124"/>
      <c r="N125" s="221">
        <f>BK125</f>
        <v>0</v>
      </c>
      <c r="O125" s="204"/>
      <c r="P125" s="204"/>
      <c r="Q125" s="204"/>
      <c r="R125" s="125"/>
      <c r="T125" s="126"/>
      <c r="U125" s="123"/>
      <c r="V125" s="123"/>
      <c r="W125" s="127">
        <f>W126+W128+W135+W148</f>
        <v>588.23095560000002</v>
      </c>
      <c r="X125" s="123"/>
      <c r="Y125" s="127">
        <f>Y126+Y128+Y135+Y148</f>
        <v>2.3214314000000003</v>
      </c>
      <c r="Z125" s="123"/>
      <c r="AA125" s="128">
        <f>AA126+AA128+AA135+AA148</f>
        <v>0.99019999999999997</v>
      </c>
      <c r="AR125" s="129" t="s">
        <v>79</v>
      </c>
      <c r="AT125" s="130" t="s">
        <v>73</v>
      </c>
      <c r="AU125" s="130" t="s">
        <v>74</v>
      </c>
      <c r="AY125" s="129" t="s">
        <v>130</v>
      </c>
      <c r="BK125" s="131">
        <f>BK126+BK128+BK135+BK148</f>
        <v>0</v>
      </c>
    </row>
    <row r="126" spans="2:65" s="9" customFormat="1" ht="19.899999999999999" customHeight="1">
      <c r="B126" s="122"/>
      <c r="C126" s="123"/>
      <c r="D126" s="132" t="s">
        <v>99</v>
      </c>
      <c r="E126" s="132"/>
      <c r="F126" s="132"/>
      <c r="G126" s="132"/>
      <c r="H126" s="132"/>
      <c r="I126" s="132"/>
      <c r="J126" s="132"/>
      <c r="K126" s="132"/>
      <c r="L126" s="132"/>
      <c r="M126" s="132"/>
      <c r="N126" s="222">
        <f>BK126</f>
        <v>0</v>
      </c>
      <c r="O126" s="223"/>
      <c r="P126" s="223"/>
      <c r="Q126" s="223"/>
      <c r="R126" s="125"/>
      <c r="T126" s="126"/>
      <c r="U126" s="123"/>
      <c r="V126" s="123"/>
      <c r="W126" s="127">
        <f>W127</f>
        <v>11.539499999999999</v>
      </c>
      <c r="X126" s="123"/>
      <c r="Y126" s="127">
        <f>Y127</f>
        <v>1.7010350000000001</v>
      </c>
      <c r="Z126" s="123"/>
      <c r="AA126" s="128">
        <f>AA127</f>
        <v>0</v>
      </c>
      <c r="AR126" s="129" t="s">
        <v>79</v>
      </c>
      <c r="AT126" s="130" t="s">
        <v>73</v>
      </c>
      <c r="AU126" s="130" t="s">
        <v>79</v>
      </c>
      <c r="AY126" s="129" t="s">
        <v>130</v>
      </c>
      <c r="BK126" s="131">
        <f>BK127</f>
        <v>0</v>
      </c>
    </row>
    <row r="127" spans="2:65" s="1" customFormat="1" ht="31.5" customHeight="1">
      <c r="B127" s="133"/>
      <c r="C127" s="134" t="s">
        <v>131</v>
      </c>
      <c r="D127" s="134" t="s">
        <v>132</v>
      </c>
      <c r="E127" s="135" t="s">
        <v>133</v>
      </c>
      <c r="F127" s="212" t="s">
        <v>134</v>
      </c>
      <c r="G127" s="212"/>
      <c r="H127" s="212"/>
      <c r="I127" s="212"/>
      <c r="J127" s="136" t="s">
        <v>135</v>
      </c>
      <c r="K127" s="137">
        <v>12.25</v>
      </c>
      <c r="L127" s="213"/>
      <c r="M127" s="213"/>
      <c r="N127" s="213"/>
      <c r="O127" s="213"/>
      <c r="P127" s="213"/>
      <c r="Q127" s="213"/>
      <c r="R127" s="138"/>
      <c r="T127" s="139" t="s">
        <v>5</v>
      </c>
      <c r="U127" s="41" t="s">
        <v>41</v>
      </c>
      <c r="V127" s="140">
        <v>0.94199999999999995</v>
      </c>
      <c r="W127" s="140">
        <f>V127*K127</f>
        <v>11.539499999999999</v>
      </c>
      <c r="X127" s="140">
        <v>0.13886000000000001</v>
      </c>
      <c r="Y127" s="140">
        <f>X127*K127</f>
        <v>1.7010350000000001</v>
      </c>
      <c r="Z127" s="140">
        <v>0</v>
      </c>
      <c r="AA127" s="141">
        <f>Z127*K127</f>
        <v>0</v>
      </c>
      <c r="AR127" s="18" t="s">
        <v>136</v>
      </c>
      <c r="AT127" s="18" t="s">
        <v>132</v>
      </c>
      <c r="AU127" s="18" t="s">
        <v>137</v>
      </c>
      <c r="AY127" s="18" t="s">
        <v>130</v>
      </c>
      <c r="BE127" s="142">
        <f>IF(U127="základná",N127,0)</f>
        <v>0</v>
      </c>
      <c r="BF127" s="142">
        <f>IF(U127="znížená",N127,0)</f>
        <v>0</v>
      </c>
      <c r="BG127" s="142">
        <f>IF(U127="zákl. prenesená",N127,0)</f>
        <v>0</v>
      </c>
      <c r="BH127" s="142">
        <f>IF(U127="zníž. prenesená",N127,0)</f>
        <v>0</v>
      </c>
      <c r="BI127" s="142">
        <f>IF(U127="nulová",N127,0)</f>
        <v>0</v>
      </c>
      <c r="BJ127" s="18" t="s">
        <v>137</v>
      </c>
      <c r="BK127" s="142">
        <f>ROUND(L127*K127,2)</f>
        <v>0</v>
      </c>
      <c r="BL127" s="18" t="s">
        <v>136</v>
      </c>
      <c r="BM127" s="18" t="s">
        <v>138</v>
      </c>
    </row>
    <row r="128" spans="2:65" s="9" customFormat="1" ht="29.85" customHeight="1">
      <c r="B128" s="122"/>
      <c r="C128" s="123"/>
      <c r="D128" s="132" t="s">
        <v>100</v>
      </c>
      <c r="E128" s="132"/>
      <c r="F128" s="132"/>
      <c r="G128" s="132"/>
      <c r="H128" s="132"/>
      <c r="I128" s="132"/>
      <c r="J128" s="132"/>
      <c r="K128" s="132"/>
      <c r="L128" s="132"/>
      <c r="M128" s="132"/>
      <c r="N128" s="224"/>
      <c r="O128" s="225"/>
      <c r="P128" s="225"/>
      <c r="Q128" s="225"/>
      <c r="R128" s="125"/>
      <c r="T128" s="126"/>
      <c r="U128" s="123"/>
      <c r="V128" s="123"/>
      <c r="W128" s="127">
        <f>SUM(W129:W134)</f>
        <v>11.659400000000002</v>
      </c>
      <c r="X128" s="123"/>
      <c r="Y128" s="127">
        <f>SUM(Y129:Y134)</f>
        <v>0.47173399999999999</v>
      </c>
      <c r="Z128" s="123"/>
      <c r="AA128" s="128">
        <f>SUM(AA129:AA134)</f>
        <v>0</v>
      </c>
      <c r="AR128" s="129" t="s">
        <v>79</v>
      </c>
      <c r="AT128" s="130" t="s">
        <v>73</v>
      </c>
      <c r="AU128" s="130" t="s">
        <v>79</v>
      </c>
      <c r="AY128" s="129" t="s">
        <v>130</v>
      </c>
      <c r="BK128" s="131">
        <f>SUM(BK129:BK134)</f>
        <v>0</v>
      </c>
    </row>
    <row r="129" spans="2:65" s="1" customFormat="1" ht="22.5" customHeight="1">
      <c r="B129" s="133"/>
      <c r="C129" s="134" t="s">
        <v>79</v>
      </c>
      <c r="D129" s="134" t="s">
        <v>132</v>
      </c>
      <c r="E129" s="135" t="s">
        <v>139</v>
      </c>
      <c r="F129" s="212" t="s">
        <v>140</v>
      </c>
      <c r="G129" s="212"/>
      <c r="H129" s="212"/>
      <c r="I129" s="212"/>
      <c r="J129" s="136" t="s">
        <v>141</v>
      </c>
      <c r="K129" s="137">
        <v>1</v>
      </c>
      <c r="L129" s="213"/>
      <c r="M129" s="213"/>
      <c r="N129" s="213"/>
      <c r="O129" s="213"/>
      <c r="P129" s="213"/>
      <c r="Q129" s="213"/>
      <c r="R129" s="138"/>
      <c r="T129" s="139" t="s">
        <v>5</v>
      </c>
      <c r="U129" s="41" t="s">
        <v>41</v>
      </c>
      <c r="V129" s="140">
        <v>0.59599999999999997</v>
      </c>
      <c r="W129" s="140">
        <f>V129*K129</f>
        <v>0.59599999999999997</v>
      </c>
      <c r="X129" s="140">
        <v>3.031E-2</v>
      </c>
      <c r="Y129" s="140">
        <f>X129*K129</f>
        <v>3.031E-2</v>
      </c>
      <c r="Z129" s="140">
        <v>0</v>
      </c>
      <c r="AA129" s="141">
        <f>Z129*K129</f>
        <v>0</v>
      </c>
      <c r="AR129" s="18" t="s">
        <v>136</v>
      </c>
      <c r="AT129" s="18" t="s">
        <v>132</v>
      </c>
      <c r="AU129" s="18" t="s">
        <v>137</v>
      </c>
      <c r="AY129" s="18" t="s">
        <v>130</v>
      </c>
      <c r="BE129" s="142">
        <f>IF(U129="základná",N129,0)</f>
        <v>0</v>
      </c>
      <c r="BF129" s="142">
        <f>IF(U129="znížená",N129,0)</f>
        <v>0</v>
      </c>
      <c r="BG129" s="142">
        <f>IF(U129="zákl. prenesená",N129,0)</f>
        <v>0</v>
      </c>
      <c r="BH129" s="142">
        <f>IF(U129="zníž. prenesená",N129,0)</f>
        <v>0</v>
      </c>
      <c r="BI129" s="142">
        <f>IF(U129="nulová",N129,0)</f>
        <v>0</v>
      </c>
      <c r="BJ129" s="18" t="s">
        <v>137</v>
      </c>
      <c r="BK129" s="142">
        <f>ROUND(L129*K129,2)</f>
        <v>0</v>
      </c>
      <c r="BL129" s="18" t="s">
        <v>136</v>
      </c>
      <c r="BM129" s="18" t="s">
        <v>142</v>
      </c>
    </row>
    <row r="130" spans="2:65" s="1" customFormat="1" ht="31.5" customHeight="1">
      <c r="B130" s="133"/>
      <c r="C130" s="134" t="s">
        <v>143</v>
      </c>
      <c r="D130" s="134" t="s">
        <v>132</v>
      </c>
      <c r="E130" s="135" t="s">
        <v>144</v>
      </c>
      <c r="F130" s="212" t="s">
        <v>145</v>
      </c>
      <c r="G130" s="212"/>
      <c r="H130" s="212"/>
      <c r="I130" s="212"/>
      <c r="J130" s="136" t="s">
        <v>135</v>
      </c>
      <c r="K130" s="137">
        <v>8</v>
      </c>
      <c r="L130" s="213"/>
      <c r="M130" s="213"/>
      <c r="N130" s="213"/>
      <c r="O130" s="213"/>
      <c r="P130" s="213"/>
      <c r="Q130" s="213"/>
      <c r="R130" s="138"/>
      <c r="T130" s="139" t="s">
        <v>5</v>
      </c>
      <c r="U130" s="41" t="s">
        <v>41</v>
      </c>
      <c r="V130" s="140">
        <v>0.35170000000000001</v>
      </c>
      <c r="W130" s="140">
        <f>V130*K130</f>
        <v>2.8136000000000001</v>
      </c>
      <c r="X130" s="140">
        <v>2.2589999999999999E-2</v>
      </c>
      <c r="Y130" s="140">
        <f>X130*K130</f>
        <v>0.18071999999999999</v>
      </c>
      <c r="Z130" s="140">
        <v>0</v>
      </c>
      <c r="AA130" s="141">
        <f>Z130*K130</f>
        <v>0</v>
      </c>
      <c r="AR130" s="18" t="s">
        <v>136</v>
      </c>
      <c r="AT130" s="18" t="s">
        <v>132</v>
      </c>
      <c r="AU130" s="18" t="s">
        <v>137</v>
      </c>
      <c r="AY130" s="18" t="s">
        <v>130</v>
      </c>
      <c r="BE130" s="142">
        <f>IF(U130="základná",N130,0)</f>
        <v>0</v>
      </c>
      <c r="BF130" s="142">
        <f>IF(U130="znížená",N130,0)</f>
        <v>0</v>
      </c>
      <c r="BG130" s="142">
        <f>IF(U130="zákl. prenesená",N130,0)</f>
        <v>0</v>
      </c>
      <c r="BH130" s="142">
        <f>IF(U130="zníž. prenesená",N130,0)</f>
        <v>0</v>
      </c>
      <c r="BI130" s="142">
        <f>IF(U130="nulová",N130,0)</f>
        <v>0</v>
      </c>
      <c r="BJ130" s="18" t="s">
        <v>137</v>
      </c>
      <c r="BK130" s="142">
        <f>ROUND(L130*K130,2)</f>
        <v>0</v>
      </c>
      <c r="BL130" s="18" t="s">
        <v>136</v>
      </c>
      <c r="BM130" s="18" t="s">
        <v>146</v>
      </c>
    </row>
    <row r="131" spans="2:65" s="1" customFormat="1" ht="22.5" customHeight="1">
      <c r="B131" s="133"/>
      <c r="C131" s="134" t="s">
        <v>147</v>
      </c>
      <c r="D131" s="134" t="s">
        <v>132</v>
      </c>
      <c r="E131" s="135" t="s">
        <v>148</v>
      </c>
      <c r="F131" s="212" t="s">
        <v>149</v>
      </c>
      <c r="G131" s="212"/>
      <c r="H131" s="212"/>
      <c r="I131" s="212"/>
      <c r="J131" s="136" t="s">
        <v>150</v>
      </c>
      <c r="K131" s="137">
        <v>20.3</v>
      </c>
      <c r="L131" s="213"/>
      <c r="M131" s="213"/>
      <c r="N131" s="213"/>
      <c r="O131" s="213"/>
      <c r="P131" s="213"/>
      <c r="Q131" s="213"/>
      <c r="R131" s="138"/>
      <c r="T131" s="139" t="s">
        <v>5</v>
      </c>
      <c r="U131" s="41" t="s">
        <v>41</v>
      </c>
      <c r="V131" s="140">
        <v>0.40400000000000003</v>
      </c>
      <c r="W131" s="140">
        <f>V131*K131</f>
        <v>8.2012</v>
      </c>
      <c r="X131" s="140">
        <v>1.255E-2</v>
      </c>
      <c r="Y131" s="140">
        <f>X131*K131</f>
        <v>0.25476500000000002</v>
      </c>
      <c r="Z131" s="140">
        <v>0</v>
      </c>
      <c r="AA131" s="141">
        <f>Z131*K131</f>
        <v>0</v>
      </c>
      <c r="AR131" s="18" t="s">
        <v>136</v>
      </c>
      <c r="AT131" s="18" t="s">
        <v>132</v>
      </c>
      <c r="AU131" s="18" t="s">
        <v>137</v>
      </c>
      <c r="AY131" s="18" t="s">
        <v>130</v>
      </c>
      <c r="BE131" s="142">
        <f>IF(U131="základná",N131,0)</f>
        <v>0</v>
      </c>
      <c r="BF131" s="142">
        <f>IF(U131="znížená",N131,0)</f>
        <v>0</v>
      </c>
      <c r="BG131" s="142">
        <f>IF(U131="zákl. prenesená",N131,0)</f>
        <v>0</v>
      </c>
      <c r="BH131" s="142">
        <f>IF(U131="zníž. prenesená",N131,0)</f>
        <v>0</v>
      </c>
      <c r="BI131" s="142">
        <f>IF(U131="nulová",N131,0)</f>
        <v>0</v>
      </c>
      <c r="BJ131" s="18" t="s">
        <v>137</v>
      </c>
      <c r="BK131" s="142">
        <f>ROUND(L131*K131,2)</f>
        <v>0</v>
      </c>
      <c r="BL131" s="18" t="s">
        <v>136</v>
      </c>
      <c r="BM131" s="18" t="s">
        <v>151</v>
      </c>
    </row>
    <row r="132" spans="2:65" s="10" customFormat="1" ht="22.5" customHeight="1">
      <c r="B132" s="143"/>
      <c r="C132" s="144"/>
      <c r="D132" s="144"/>
      <c r="E132" s="145" t="s">
        <v>5</v>
      </c>
      <c r="F132" s="214" t="s">
        <v>152</v>
      </c>
      <c r="G132" s="215"/>
      <c r="H132" s="215"/>
      <c r="I132" s="215"/>
      <c r="J132" s="144"/>
      <c r="K132" s="146">
        <v>20.3</v>
      </c>
      <c r="L132" s="144"/>
      <c r="M132" s="144"/>
      <c r="N132" s="144"/>
      <c r="O132" s="144"/>
      <c r="P132" s="144"/>
      <c r="Q132" s="144"/>
      <c r="R132" s="147"/>
      <c r="T132" s="148"/>
      <c r="U132" s="144"/>
      <c r="V132" s="144"/>
      <c r="W132" s="144"/>
      <c r="X132" s="144"/>
      <c r="Y132" s="144"/>
      <c r="Z132" s="144"/>
      <c r="AA132" s="149"/>
      <c r="AT132" s="150" t="s">
        <v>153</v>
      </c>
      <c r="AU132" s="150" t="s">
        <v>137</v>
      </c>
      <c r="AV132" s="10" t="s">
        <v>137</v>
      </c>
      <c r="AW132" s="10" t="s">
        <v>32</v>
      </c>
      <c r="AX132" s="10" t="s">
        <v>79</v>
      </c>
      <c r="AY132" s="150" t="s">
        <v>130</v>
      </c>
    </row>
    <row r="133" spans="2:65" s="1" customFormat="1" ht="44.25" customHeight="1">
      <c r="B133" s="133"/>
      <c r="C133" s="134" t="s">
        <v>154</v>
      </c>
      <c r="D133" s="134" t="s">
        <v>132</v>
      </c>
      <c r="E133" s="135" t="s">
        <v>155</v>
      </c>
      <c r="F133" s="212" t="s">
        <v>156</v>
      </c>
      <c r="G133" s="212"/>
      <c r="H133" s="212"/>
      <c r="I133" s="212"/>
      <c r="J133" s="136" t="s">
        <v>135</v>
      </c>
      <c r="K133" s="137">
        <v>0.1</v>
      </c>
      <c r="L133" s="213"/>
      <c r="M133" s="213"/>
      <c r="N133" s="213"/>
      <c r="O133" s="213"/>
      <c r="P133" s="213"/>
      <c r="Q133" s="213"/>
      <c r="R133" s="138"/>
      <c r="T133" s="139" t="s">
        <v>5</v>
      </c>
      <c r="U133" s="41" t="s">
        <v>41</v>
      </c>
      <c r="V133" s="140">
        <v>0.48599999999999999</v>
      </c>
      <c r="W133" s="140">
        <f>V133*K133</f>
        <v>4.8600000000000004E-2</v>
      </c>
      <c r="X133" s="140">
        <v>5.9389999999999998E-2</v>
      </c>
      <c r="Y133" s="140">
        <f>X133*K133</f>
        <v>5.9389999999999998E-3</v>
      </c>
      <c r="Z133" s="140">
        <v>0</v>
      </c>
      <c r="AA133" s="141">
        <f>Z133*K133</f>
        <v>0</v>
      </c>
      <c r="AR133" s="18" t="s">
        <v>136</v>
      </c>
      <c r="AT133" s="18" t="s">
        <v>132</v>
      </c>
      <c r="AU133" s="18" t="s">
        <v>137</v>
      </c>
      <c r="AY133" s="18" t="s">
        <v>130</v>
      </c>
      <c r="BE133" s="142">
        <f>IF(U133="základná",N133,0)</f>
        <v>0</v>
      </c>
      <c r="BF133" s="142">
        <f>IF(U133="znížená",N133,0)</f>
        <v>0</v>
      </c>
      <c r="BG133" s="142">
        <f>IF(U133="zákl. prenesená",N133,0)</f>
        <v>0</v>
      </c>
      <c r="BH133" s="142">
        <f>IF(U133="zníž. prenesená",N133,0)</f>
        <v>0</v>
      </c>
      <c r="BI133" s="142">
        <f>IF(U133="nulová",N133,0)</f>
        <v>0</v>
      </c>
      <c r="BJ133" s="18" t="s">
        <v>137</v>
      </c>
      <c r="BK133" s="142">
        <f>ROUND(L133*K133,2)</f>
        <v>0</v>
      </c>
      <c r="BL133" s="18" t="s">
        <v>136</v>
      </c>
      <c r="BM133" s="18" t="s">
        <v>157</v>
      </c>
    </row>
    <row r="134" spans="2:65" s="10" customFormat="1" ht="22.5" customHeight="1">
      <c r="B134" s="143"/>
      <c r="C134" s="144"/>
      <c r="D134" s="144"/>
      <c r="E134" s="145" t="s">
        <v>5</v>
      </c>
      <c r="F134" s="214" t="s">
        <v>158</v>
      </c>
      <c r="G134" s="215"/>
      <c r="H134" s="215"/>
      <c r="I134" s="215"/>
      <c r="J134" s="144"/>
      <c r="K134" s="146">
        <v>0.1</v>
      </c>
      <c r="L134" s="144"/>
      <c r="M134" s="144"/>
      <c r="N134" s="144"/>
      <c r="O134" s="144"/>
      <c r="P134" s="144"/>
      <c r="Q134" s="144"/>
      <c r="R134" s="147"/>
      <c r="T134" s="148"/>
      <c r="U134" s="144"/>
      <c r="V134" s="144"/>
      <c r="W134" s="144"/>
      <c r="X134" s="144"/>
      <c r="Y134" s="144"/>
      <c r="Z134" s="144"/>
      <c r="AA134" s="149"/>
      <c r="AT134" s="150" t="s">
        <v>153</v>
      </c>
      <c r="AU134" s="150" t="s">
        <v>137</v>
      </c>
      <c r="AV134" s="10" t="s">
        <v>137</v>
      </c>
      <c r="AW134" s="10" t="s">
        <v>32</v>
      </c>
      <c r="AX134" s="10" t="s">
        <v>79</v>
      </c>
      <c r="AY134" s="150" t="s">
        <v>130</v>
      </c>
    </row>
    <row r="135" spans="2:65" s="9" customFormat="1" ht="29.85" customHeight="1">
      <c r="B135" s="122"/>
      <c r="C135" s="123"/>
      <c r="D135" s="132" t="s">
        <v>101</v>
      </c>
      <c r="E135" s="132"/>
      <c r="F135" s="132"/>
      <c r="G135" s="132"/>
      <c r="H135" s="132"/>
      <c r="I135" s="132"/>
      <c r="J135" s="132"/>
      <c r="K135" s="132"/>
      <c r="L135" s="132"/>
      <c r="M135" s="132"/>
      <c r="N135" s="222"/>
      <c r="O135" s="223"/>
      <c r="P135" s="223"/>
      <c r="Q135" s="223"/>
      <c r="R135" s="125"/>
      <c r="T135" s="126"/>
      <c r="U135" s="123"/>
      <c r="V135" s="123"/>
      <c r="W135" s="127">
        <f>SUM(W136:W147)</f>
        <v>46.8956716</v>
      </c>
      <c r="X135" s="123"/>
      <c r="Y135" s="127">
        <f>SUM(Y136:Y147)</f>
        <v>0.1486624</v>
      </c>
      <c r="Z135" s="123"/>
      <c r="AA135" s="128">
        <f>SUM(AA136:AA147)</f>
        <v>0.99019999999999997</v>
      </c>
      <c r="AR135" s="129" t="s">
        <v>79</v>
      </c>
      <c r="AT135" s="130" t="s">
        <v>73</v>
      </c>
      <c r="AU135" s="130" t="s">
        <v>79</v>
      </c>
      <c r="AY135" s="129" t="s">
        <v>130</v>
      </c>
      <c r="BK135" s="131">
        <f>SUM(BK136:BK147)</f>
        <v>0</v>
      </c>
    </row>
    <row r="136" spans="2:65" s="1" customFormat="1" ht="31.5" customHeight="1">
      <c r="B136" s="133"/>
      <c r="C136" s="134" t="s">
        <v>137</v>
      </c>
      <c r="D136" s="134" t="s">
        <v>132</v>
      </c>
      <c r="E136" s="135" t="s">
        <v>159</v>
      </c>
      <c r="F136" s="212" t="s">
        <v>160</v>
      </c>
      <c r="G136" s="212"/>
      <c r="H136" s="212"/>
      <c r="I136" s="212"/>
      <c r="J136" s="136" t="s">
        <v>135</v>
      </c>
      <c r="K136" s="137">
        <v>74.72</v>
      </c>
      <c r="L136" s="213"/>
      <c r="M136" s="213"/>
      <c r="N136" s="213"/>
      <c r="O136" s="213"/>
      <c r="P136" s="213"/>
      <c r="Q136" s="213"/>
      <c r="R136" s="138"/>
      <c r="T136" s="139" t="s">
        <v>5</v>
      </c>
      <c r="U136" s="41" t="s">
        <v>41</v>
      </c>
      <c r="V136" s="140">
        <v>0.13827999999999999</v>
      </c>
      <c r="W136" s="140">
        <f>V136*K136</f>
        <v>10.332281599999998</v>
      </c>
      <c r="X136" s="140">
        <v>1.92E-3</v>
      </c>
      <c r="Y136" s="140">
        <f>X136*K136</f>
        <v>0.14346239999999999</v>
      </c>
      <c r="Z136" s="140">
        <v>0</v>
      </c>
      <c r="AA136" s="141">
        <f>Z136*K136</f>
        <v>0</v>
      </c>
      <c r="AR136" s="18" t="s">
        <v>136</v>
      </c>
      <c r="AT136" s="18" t="s">
        <v>132</v>
      </c>
      <c r="AU136" s="18" t="s">
        <v>137</v>
      </c>
      <c r="AY136" s="18" t="s">
        <v>130</v>
      </c>
      <c r="BE136" s="142">
        <f>IF(U136="základná",N136,0)</f>
        <v>0</v>
      </c>
      <c r="BF136" s="142">
        <f>IF(U136="znížená",N136,0)</f>
        <v>0</v>
      </c>
      <c r="BG136" s="142">
        <f>IF(U136="zákl. prenesená",N136,0)</f>
        <v>0</v>
      </c>
      <c r="BH136" s="142">
        <f>IF(U136="zníž. prenesená",N136,0)</f>
        <v>0</v>
      </c>
      <c r="BI136" s="142">
        <f>IF(U136="nulová",N136,0)</f>
        <v>0</v>
      </c>
      <c r="BJ136" s="18" t="s">
        <v>137</v>
      </c>
      <c r="BK136" s="142">
        <f>ROUND(L136*K136,2)</f>
        <v>0</v>
      </c>
      <c r="BL136" s="18" t="s">
        <v>136</v>
      </c>
      <c r="BM136" s="18" t="s">
        <v>161</v>
      </c>
    </row>
    <row r="137" spans="2:65" s="1" customFormat="1" ht="22.5" customHeight="1">
      <c r="B137" s="133"/>
      <c r="C137" s="134" t="s">
        <v>162</v>
      </c>
      <c r="D137" s="134" t="s">
        <v>132</v>
      </c>
      <c r="E137" s="135" t="s">
        <v>163</v>
      </c>
      <c r="F137" s="212" t="s">
        <v>164</v>
      </c>
      <c r="G137" s="212"/>
      <c r="H137" s="212"/>
      <c r="I137" s="212"/>
      <c r="J137" s="136" t="s">
        <v>135</v>
      </c>
      <c r="K137" s="137">
        <v>80</v>
      </c>
      <c r="L137" s="213"/>
      <c r="M137" s="213"/>
      <c r="N137" s="213"/>
      <c r="O137" s="213"/>
      <c r="P137" s="213"/>
      <c r="Q137" s="213"/>
      <c r="R137" s="138"/>
      <c r="T137" s="139" t="s">
        <v>5</v>
      </c>
      <c r="U137" s="41" t="s">
        <v>41</v>
      </c>
      <c r="V137" s="140">
        <v>0.32401000000000002</v>
      </c>
      <c r="W137" s="140">
        <f>V137*K137</f>
        <v>25.9208</v>
      </c>
      <c r="X137" s="140">
        <v>5.0000000000000002E-5</v>
      </c>
      <c r="Y137" s="140">
        <f>X137*K137</f>
        <v>4.0000000000000001E-3</v>
      </c>
      <c r="Z137" s="140">
        <v>0</v>
      </c>
      <c r="AA137" s="141">
        <f>Z137*K137</f>
        <v>0</v>
      </c>
      <c r="AR137" s="18" t="s">
        <v>136</v>
      </c>
      <c r="AT137" s="18" t="s">
        <v>132</v>
      </c>
      <c r="AU137" s="18" t="s">
        <v>137</v>
      </c>
      <c r="AY137" s="18" t="s">
        <v>130</v>
      </c>
      <c r="BE137" s="142">
        <f>IF(U137="základná",N137,0)</f>
        <v>0</v>
      </c>
      <c r="BF137" s="142">
        <f>IF(U137="znížená",N137,0)</f>
        <v>0</v>
      </c>
      <c r="BG137" s="142">
        <f>IF(U137="zákl. prenesená",N137,0)</f>
        <v>0</v>
      </c>
      <c r="BH137" s="142">
        <f>IF(U137="zníž. prenesená",N137,0)</f>
        <v>0</v>
      </c>
      <c r="BI137" s="142">
        <f>IF(U137="nulová",N137,0)</f>
        <v>0</v>
      </c>
      <c r="BJ137" s="18" t="s">
        <v>137</v>
      </c>
      <c r="BK137" s="142">
        <f>ROUND(L137*K137,2)</f>
        <v>0</v>
      </c>
      <c r="BL137" s="18" t="s">
        <v>136</v>
      </c>
      <c r="BM137" s="18" t="s">
        <v>165</v>
      </c>
    </row>
    <row r="138" spans="2:65" s="1" customFormat="1" ht="31.5" customHeight="1">
      <c r="B138" s="133"/>
      <c r="C138" s="134" t="s">
        <v>166</v>
      </c>
      <c r="D138" s="134" t="s">
        <v>132</v>
      </c>
      <c r="E138" s="135" t="s">
        <v>167</v>
      </c>
      <c r="F138" s="212" t="s">
        <v>168</v>
      </c>
      <c r="G138" s="212"/>
      <c r="H138" s="212"/>
      <c r="I138" s="212"/>
      <c r="J138" s="136" t="s">
        <v>169</v>
      </c>
      <c r="K138" s="137">
        <v>45</v>
      </c>
      <c r="L138" s="213"/>
      <c r="M138" s="213"/>
      <c r="N138" s="213"/>
      <c r="O138" s="213"/>
      <c r="P138" s="213"/>
      <c r="Q138" s="213"/>
      <c r="R138" s="138"/>
      <c r="T138" s="139" t="s">
        <v>5</v>
      </c>
      <c r="U138" s="41" t="s">
        <v>41</v>
      </c>
      <c r="V138" s="140">
        <v>7.2199999999999999E-3</v>
      </c>
      <c r="W138" s="140">
        <f>V138*K138</f>
        <v>0.32489999999999997</v>
      </c>
      <c r="X138" s="140">
        <v>1.0000000000000001E-5</v>
      </c>
      <c r="Y138" s="140">
        <f>X138*K138</f>
        <v>4.5000000000000004E-4</v>
      </c>
      <c r="Z138" s="140">
        <v>6.0000000000000002E-5</v>
      </c>
      <c r="AA138" s="141">
        <f>Z138*K138</f>
        <v>2.7000000000000001E-3</v>
      </c>
      <c r="AR138" s="18" t="s">
        <v>136</v>
      </c>
      <c r="AT138" s="18" t="s">
        <v>132</v>
      </c>
      <c r="AU138" s="18" t="s">
        <v>137</v>
      </c>
      <c r="AY138" s="18" t="s">
        <v>130</v>
      </c>
      <c r="BE138" s="142">
        <f>IF(U138="základná",N138,0)</f>
        <v>0</v>
      </c>
      <c r="BF138" s="142">
        <f>IF(U138="znížená",N138,0)</f>
        <v>0</v>
      </c>
      <c r="BG138" s="142">
        <f>IF(U138="zákl. prenesená",N138,0)</f>
        <v>0</v>
      </c>
      <c r="BH138" s="142">
        <f>IF(U138="zníž. prenesená",N138,0)</f>
        <v>0</v>
      </c>
      <c r="BI138" s="142">
        <f>IF(U138="nulová",N138,0)</f>
        <v>0</v>
      </c>
      <c r="BJ138" s="18" t="s">
        <v>137</v>
      </c>
      <c r="BK138" s="142">
        <f>ROUND(L138*K138,2)</f>
        <v>0</v>
      </c>
      <c r="BL138" s="18" t="s">
        <v>136</v>
      </c>
      <c r="BM138" s="18" t="s">
        <v>170</v>
      </c>
    </row>
    <row r="139" spans="2:65" s="10" customFormat="1" ht="22.5" customHeight="1">
      <c r="B139" s="143"/>
      <c r="C139" s="144"/>
      <c r="D139" s="144"/>
      <c r="E139" s="145" t="s">
        <v>5</v>
      </c>
      <c r="F139" s="214" t="s">
        <v>171</v>
      </c>
      <c r="G139" s="215"/>
      <c r="H139" s="215"/>
      <c r="I139" s="215"/>
      <c r="J139" s="144"/>
      <c r="K139" s="146">
        <v>45</v>
      </c>
      <c r="L139" s="144"/>
      <c r="M139" s="144"/>
      <c r="N139" s="144"/>
      <c r="O139" s="144"/>
      <c r="P139" s="144"/>
      <c r="Q139" s="144"/>
      <c r="R139" s="147"/>
      <c r="T139" s="148"/>
      <c r="U139" s="144"/>
      <c r="V139" s="144"/>
      <c r="W139" s="144"/>
      <c r="X139" s="144"/>
      <c r="Y139" s="144"/>
      <c r="Z139" s="144"/>
      <c r="AA139" s="149"/>
      <c r="AT139" s="150" t="s">
        <v>153</v>
      </c>
      <c r="AU139" s="150" t="s">
        <v>137</v>
      </c>
      <c r="AV139" s="10" t="s">
        <v>137</v>
      </c>
      <c r="AW139" s="10" t="s">
        <v>32</v>
      </c>
      <c r="AX139" s="10" t="s">
        <v>79</v>
      </c>
      <c r="AY139" s="150" t="s">
        <v>130</v>
      </c>
    </row>
    <row r="140" spans="2:65" s="1" customFormat="1" ht="31.5" customHeight="1">
      <c r="B140" s="133"/>
      <c r="C140" s="134" t="s">
        <v>172</v>
      </c>
      <c r="D140" s="134" t="s">
        <v>132</v>
      </c>
      <c r="E140" s="135" t="s">
        <v>173</v>
      </c>
      <c r="F140" s="212" t="s">
        <v>174</v>
      </c>
      <c r="G140" s="212"/>
      <c r="H140" s="212"/>
      <c r="I140" s="212"/>
      <c r="J140" s="136" t="s">
        <v>169</v>
      </c>
      <c r="K140" s="137">
        <v>25</v>
      </c>
      <c r="L140" s="213"/>
      <c r="M140" s="213"/>
      <c r="N140" s="213"/>
      <c r="O140" s="213"/>
      <c r="P140" s="213"/>
      <c r="Q140" s="213"/>
      <c r="R140" s="138"/>
      <c r="T140" s="139" t="s">
        <v>5</v>
      </c>
      <c r="U140" s="41" t="s">
        <v>41</v>
      </c>
      <c r="V140" s="140">
        <v>3.4770000000000002E-2</v>
      </c>
      <c r="W140" s="140">
        <f>V140*K140</f>
        <v>0.86925000000000008</v>
      </c>
      <c r="X140" s="140">
        <v>3.0000000000000001E-5</v>
      </c>
      <c r="Y140" s="140">
        <f>X140*K140</f>
        <v>7.5000000000000002E-4</v>
      </c>
      <c r="Z140" s="140">
        <v>4.2000000000000002E-4</v>
      </c>
      <c r="AA140" s="141">
        <f>Z140*K140</f>
        <v>1.0500000000000001E-2</v>
      </c>
      <c r="AR140" s="18" t="s">
        <v>136</v>
      </c>
      <c r="AT140" s="18" t="s">
        <v>132</v>
      </c>
      <c r="AU140" s="18" t="s">
        <v>137</v>
      </c>
      <c r="AY140" s="18" t="s">
        <v>130</v>
      </c>
      <c r="BE140" s="142">
        <f>IF(U140="základná",N140,0)</f>
        <v>0</v>
      </c>
      <c r="BF140" s="142">
        <f>IF(U140="znížená",N140,0)</f>
        <v>0</v>
      </c>
      <c r="BG140" s="142">
        <f>IF(U140="zákl. prenesená",N140,0)</f>
        <v>0</v>
      </c>
      <c r="BH140" s="142">
        <f>IF(U140="zníž. prenesená",N140,0)</f>
        <v>0</v>
      </c>
      <c r="BI140" s="142">
        <f>IF(U140="nulová",N140,0)</f>
        <v>0</v>
      </c>
      <c r="BJ140" s="18" t="s">
        <v>137</v>
      </c>
      <c r="BK140" s="142">
        <f>ROUND(L140*K140,2)</f>
        <v>0</v>
      </c>
      <c r="BL140" s="18" t="s">
        <v>136</v>
      </c>
      <c r="BM140" s="18" t="s">
        <v>175</v>
      </c>
    </row>
    <row r="141" spans="2:65" s="1" customFormat="1" ht="44.25" customHeight="1">
      <c r="B141" s="133"/>
      <c r="C141" s="134" t="s">
        <v>176</v>
      </c>
      <c r="D141" s="134" t="s">
        <v>132</v>
      </c>
      <c r="E141" s="135" t="s">
        <v>177</v>
      </c>
      <c r="F141" s="212" t="s">
        <v>178</v>
      </c>
      <c r="G141" s="212"/>
      <c r="H141" s="212"/>
      <c r="I141" s="212"/>
      <c r="J141" s="136" t="s">
        <v>150</v>
      </c>
      <c r="K141" s="137">
        <v>5</v>
      </c>
      <c r="L141" s="213"/>
      <c r="M141" s="213"/>
      <c r="N141" s="213"/>
      <c r="O141" s="213"/>
      <c r="P141" s="213"/>
      <c r="Q141" s="213"/>
      <c r="R141" s="138"/>
      <c r="T141" s="139" t="s">
        <v>5</v>
      </c>
      <c r="U141" s="41" t="s">
        <v>41</v>
      </c>
      <c r="V141" s="140">
        <v>0.23576</v>
      </c>
      <c r="W141" s="140">
        <f>V141*K141</f>
        <v>1.1788000000000001</v>
      </c>
      <c r="X141" s="140">
        <v>0</v>
      </c>
      <c r="Y141" s="140">
        <f>X141*K141</f>
        <v>0</v>
      </c>
      <c r="Z141" s="140">
        <v>1.2999999999999999E-2</v>
      </c>
      <c r="AA141" s="141">
        <f>Z141*K141</f>
        <v>6.5000000000000002E-2</v>
      </c>
      <c r="AR141" s="18" t="s">
        <v>136</v>
      </c>
      <c r="AT141" s="18" t="s">
        <v>132</v>
      </c>
      <c r="AU141" s="18" t="s">
        <v>137</v>
      </c>
      <c r="AY141" s="18" t="s">
        <v>130</v>
      </c>
      <c r="BE141" s="142">
        <f>IF(U141="základná",N141,0)</f>
        <v>0</v>
      </c>
      <c r="BF141" s="142">
        <f>IF(U141="znížená",N141,0)</f>
        <v>0</v>
      </c>
      <c r="BG141" s="142">
        <f>IF(U141="zákl. prenesená",N141,0)</f>
        <v>0</v>
      </c>
      <c r="BH141" s="142">
        <f>IF(U141="zníž. prenesená",N141,0)</f>
        <v>0</v>
      </c>
      <c r="BI141" s="142">
        <f>IF(U141="nulová",N141,0)</f>
        <v>0</v>
      </c>
      <c r="BJ141" s="18" t="s">
        <v>137</v>
      </c>
      <c r="BK141" s="142">
        <f>ROUND(L141*K141,2)</f>
        <v>0</v>
      </c>
      <c r="BL141" s="18" t="s">
        <v>136</v>
      </c>
      <c r="BM141" s="18" t="s">
        <v>179</v>
      </c>
    </row>
    <row r="142" spans="2:65" s="10" customFormat="1" ht="22.5" customHeight="1">
      <c r="B142" s="143"/>
      <c r="C142" s="144"/>
      <c r="D142" s="144"/>
      <c r="E142" s="145" t="s">
        <v>5</v>
      </c>
      <c r="F142" s="214" t="s">
        <v>180</v>
      </c>
      <c r="G142" s="215"/>
      <c r="H142" s="215"/>
      <c r="I142" s="215"/>
      <c r="J142" s="144"/>
      <c r="K142" s="146">
        <v>5</v>
      </c>
      <c r="L142" s="144"/>
      <c r="M142" s="144"/>
      <c r="N142" s="144"/>
      <c r="O142" s="144"/>
      <c r="P142" s="144"/>
      <c r="Q142" s="144"/>
      <c r="R142" s="147"/>
      <c r="T142" s="148"/>
      <c r="U142" s="144"/>
      <c r="V142" s="144"/>
      <c r="W142" s="144"/>
      <c r="X142" s="144"/>
      <c r="Y142" s="144"/>
      <c r="Z142" s="144"/>
      <c r="AA142" s="149"/>
      <c r="AT142" s="150" t="s">
        <v>153</v>
      </c>
      <c r="AU142" s="150" t="s">
        <v>137</v>
      </c>
      <c r="AV142" s="10" t="s">
        <v>137</v>
      </c>
      <c r="AW142" s="10" t="s">
        <v>32</v>
      </c>
      <c r="AX142" s="10" t="s">
        <v>79</v>
      </c>
      <c r="AY142" s="150" t="s">
        <v>130</v>
      </c>
    </row>
    <row r="143" spans="2:65" s="1" customFormat="1" ht="44.25" customHeight="1">
      <c r="B143" s="133"/>
      <c r="C143" s="134" t="s">
        <v>181</v>
      </c>
      <c r="D143" s="134" t="s">
        <v>132</v>
      </c>
      <c r="E143" s="135" t="s">
        <v>182</v>
      </c>
      <c r="F143" s="212" t="s">
        <v>183</v>
      </c>
      <c r="G143" s="212"/>
      <c r="H143" s="212"/>
      <c r="I143" s="212"/>
      <c r="J143" s="136" t="s">
        <v>135</v>
      </c>
      <c r="K143" s="137">
        <v>8</v>
      </c>
      <c r="L143" s="213"/>
      <c r="M143" s="213"/>
      <c r="N143" s="213"/>
      <c r="O143" s="213"/>
      <c r="P143" s="213"/>
      <c r="Q143" s="213"/>
      <c r="R143" s="138"/>
      <c r="T143" s="139" t="s">
        <v>5</v>
      </c>
      <c r="U143" s="41" t="s">
        <v>41</v>
      </c>
      <c r="V143" s="140">
        <v>0.25383</v>
      </c>
      <c r="W143" s="140">
        <f>V143*K143</f>
        <v>2.03064</v>
      </c>
      <c r="X143" s="140">
        <v>0</v>
      </c>
      <c r="Y143" s="140">
        <f>X143*K143</f>
        <v>0</v>
      </c>
      <c r="Z143" s="140">
        <v>4.5999999999999999E-2</v>
      </c>
      <c r="AA143" s="141">
        <f>Z143*K143</f>
        <v>0.36799999999999999</v>
      </c>
      <c r="AR143" s="18" t="s">
        <v>136</v>
      </c>
      <c r="AT143" s="18" t="s">
        <v>132</v>
      </c>
      <c r="AU143" s="18" t="s">
        <v>137</v>
      </c>
      <c r="AY143" s="18" t="s">
        <v>130</v>
      </c>
      <c r="BE143" s="142">
        <f>IF(U143="základná",N143,0)</f>
        <v>0</v>
      </c>
      <c r="BF143" s="142">
        <f>IF(U143="znížená",N143,0)</f>
        <v>0</v>
      </c>
      <c r="BG143" s="142">
        <f>IF(U143="zákl. prenesená",N143,0)</f>
        <v>0</v>
      </c>
      <c r="BH143" s="142">
        <f>IF(U143="zníž. prenesená",N143,0)</f>
        <v>0</v>
      </c>
      <c r="BI143" s="142">
        <f>IF(U143="nulová",N143,0)</f>
        <v>0</v>
      </c>
      <c r="BJ143" s="18" t="s">
        <v>137</v>
      </c>
      <c r="BK143" s="142">
        <f>ROUND(L143*K143,2)</f>
        <v>0</v>
      </c>
      <c r="BL143" s="18" t="s">
        <v>136</v>
      </c>
      <c r="BM143" s="18" t="s">
        <v>184</v>
      </c>
    </row>
    <row r="144" spans="2:65" s="1" customFormat="1" ht="31.5" customHeight="1">
      <c r="B144" s="133"/>
      <c r="C144" s="134" t="s">
        <v>185</v>
      </c>
      <c r="D144" s="134" t="s">
        <v>132</v>
      </c>
      <c r="E144" s="135" t="s">
        <v>186</v>
      </c>
      <c r="F144" s="212" t="s">
        <v>187</v>
      </c>
      <c r="G144" s="212"/>
      <c r="H144" s="212"/>
      <c r="I144" s="212"/>
      <c r="J144" s="136" t="s">
        <v>135</v>
      </c>
      <c r="K144" s="137">
        <v>8</v>
      </c>
      <c r="L144" s="213"/>
      <c r="M144" s="213"/>
      <c r="N144" s="213"/>
      <c r="O144" s="213"/>
      <c r="P144" s="213"/>
      <c r="Q144" s="213"/>
      <c r="R144" s="138"/>
      <c r="T144" s="139" t="s">
        <v>5</v>
      </c>
      <c r="U144" s="41" t="s">
        <v>41</v>
      </c>
      <c r="V144" s="140">
        <v>0.55300000000000005</v>
      </c>
      <c r="W144" s="140">
        <f>V144*K144</f>
        <v>4.4240000000000004</v>
      </c>
      <c r="X144" s="140">
        <v>0</v>
      </c>
      <c r="Y144" s="140">
        <f>X144*K144</f>
        <v>0</v>
      </c>
      <c r="Z144" s="140">
        <v>6.8000000000000005E-2</v>
      </c>
      <c r="AA144" s="141">
        <f>Z144*K144</f>
        <v>0.54400000000000004</v>
      </c>
      <c r="AR144" s="18" t="s">
        <v>136</v>
      </c>
      <c r="AT144" s="18" t="s">
        <v>132</v>
      </c>
      <c r="AU144" s="18" t="s">
        <v>137</v>
      </c>
      <c r="AY144" s="18" t="s">
        <v>130</v>
      </c>
      <c r="BE144" s="142">
        <f>IF(U144="základná",N144,0)</f>
        <v>0</v>
      </c>
      <c r="BF144" s="142">
        <f>IF(U144="znížená",N144,0)</f>
        <v>0</v>
      </c>
      <c r="BG144" s="142">
        <f>IF(U144="zákl. prenesená",N144,0)</f>
        <v>0</v>
      </c>
      <c r="BH144" s="142">
        <f>IF(U144="zníž. prenesená",N144,0)</f>
        <v>0</v>
      </c>
      <c r="BI144" s="142">
        <f>IF(U144="nulová",N144,0)</f>
        <v>0</v>
      </c>
      <c r="BJ144" s="18" t="s">
        <v>137</v>
      </c>
      <c r="BK144" s="142">
        <f>ROUND(L144*K144,2)</f>
        <v>0</v>
      </c>
      <c r="BL144" s="18" t="s">
        <v>136</v>
      </c>
      <c r="BM144" s="18" t="s">
        <v>188</v>
      </c>
    </row>
    <row r="145" spans="2:65" s="1" customFormat="1" ht="31.5" customHeight="1">
      <c r="B145" s="133"/>
      <c r="C145" s="134" t="s">
        <v>136</v>
      </c>
      <c r="D145" s="134" t="s">
        <v>132</v>
      </c>
      <c r="E145" s="135" t="s">
        <v>189</v>
      </c>
      <c r="F145" s="212" t="s">
        <v>190</v>
      </c>
      <c r="G145" s="212"/>
      <c r="H145" s="212"/>
      <c r="I145" s="212"/>
      <c r="J145" s="136" t="s">
        <v>191</v>
      </c>
      <c r="K145" s="137">
        <v>1.21</v>
      </c>
      <c r="L145" s="213"/>
      <c r="M145" s="213"/>
      <c r="N145" s="213"/>
      <c r="O145" s="213"/>
      <c r="P145" s="213"/>
      <c r="Q145" s="213"/>
      <c r="R145" s="138"/>
      <c r="T145" s="139" t="s">
        <v>5</v>
      </c>
      <c r="U145" s="41" t="s">
        <v>41</v>
      </c>
      <c r="V145" s="140">
        <v>0.88200000000000001</v>
      </c>
      <c r="W145" s="140">
        <f>V145*K145</f>
        <v>1.0672200000000001</v>
      </c>
      <c r="X145" s="140">
        <v>0</v>
      </c>
      <c r="Y145" s="140">
        <f>X145*K145</f>
        <v>0</v>
      </c>
      <c r="Z145" s="140">
        <v>0</v>
      </c>
      <c r="AA145" s="141">
        <f>Z145*K145</f>
        <v>0</v>
      </c>
      <c r="AR145" s="18" t="s">
        <v>136</v>
      </c>
      <c r="AT145" s="18" t="s">
        <v>132</v>
      </c>
      <c r="AU145" s="18" t="s">
        <v>137</v>
      </c>
      <c r="AY145" s="18" t="s">
        <v>130</v>
      </c>
      <c r="BE145" s="142">
        <f>IF(U145="základná",N145,0)</f>
        <v>0</v>
      </c>
      <c r="BF145" s="142">
        <f>IF(U145="znížená",N145,0)</f>
        <v>0</v>
      </c>
      <c r="BG145" s="142">
        <f>IF(U145="zákl. prenesená",N145,0)</f>
        <v>0</v>
      </c>
      <c r="BH145" s="142">
        <f>IF(U145="zníž. prenesená",N145,0)</f>
        <v>0</v>
      </c>
      <c r="BI145" s="142">
        <f>IF(U145="nulová",N145,0)</f>
        <v>0</v>
      </c>
      <c r="BJ145" s="18" t="s">
        <v>137</v>
      </c>
      <c r="BK145" s="142">
        <f>ROUND(L145*K145,2)</f>
        <v>0</v>
      </c>
      <c r="BL145" s="18" t="s">
        <v>136</v>
      </c>
      <c r="BM145" s="18" t="s">
        <v>192</v>
      </c>
    </row>
    <row r="146" spans="2:65" s="1" customFormat="1" ht="31.5" customHeight="1">
      <c r="B146" s="133"/>
      <c r="C146" s="134" t="s">
        <v>193</v>
      </c>
      <c r="D146" s="134" t="s">
        <v>132</v>
      </c>
      <c r="E146" s="135" t="s">
        <v>194</v>
      </c>
      <c r="F146" s="212" t="s">
        <v>195</v>
      </c>
      <c r="G146" s="212"/>
      <c r="H146" s="212"/>
      <c r="I146" s="212"/>
      <c r="J146" s="136" t="s">
        <v>191</v>
      </c>
      <c r="K146" s="137">
        <v>1.21</v>
      </c>
      <c r="L146" s="213"/>
      <c r="M146" s="213"/>
      <c r="N146" s="213"/>
      <c r="O146" s="213"/>
      <c r="P146" s="213"/>
      <c r="Q146" s="213"/>
      <c r="R146" s="138"/>
      <c r="T146" s="139" t="s">
        <v>5</v>
      </c>
      <c r="U146" s="41" t="s">
        <v>41</v>
      </c>
      <c r="V146" s="140">
        <v>0.61799999999999999</v>
      </c>
      <c r="W146" s="140">
        <f>V146*K146</f>
        <v>0.74778</v>
      </c>
      <c r="X146" s="140">
        <v>0</v>
      </c>
      <c r="Y146" s="140">
        <f>X146*K146</f>
        <v>0</v>
      </c>
      <c r="Z146" s="140">
        <v>0</v>
      </c>
      <c r="AA146" s="141">
        <f>Z146*K146</f>
        <v>0</v>
      </c>
      <c r="AR146" s="18" t="s">
        <v>136</v>
      </c>
      <c r="AT146" s="18" t="s">
        <v>132</v>
      </c>
      <c r="AU146" s="18" t="s">
        <v>137</v>
      </c>
      <c r="AY146" s="18" t="s">
        <v>130</v>
      </c>
      <c r="BE146" s="142">
        <f>IF(U146="základná",N146,0)</f>
        <v>0</v>
      </c>
      <c r="BF146" s="142">
        <f>IF(U146="znížená",N146,0)</f>
        <v>0</v>
      </c>
      <c r="BG146" s="142">
        <f>IF(U146="zákl. prenesená",N146,0)</f>
        <v>0</v>
      </c>
      <c r="BH146" s="142">
        <f>IF(U146="zníž. prenesená",N146,0)</f>
        <v>0</v>
      </c>
      <c r="BI146" s="142">
        <f>IF(U146="nulová",N146,0)</f>
        <v>0</v>
      </c>
      <c r="BJ146" s="18" t="s">
        <v>137</v>
      </c>
      <c r="BK146" s="142">
        <f>ROUND(L146*K146,2)</f>
        <v>0</v>
      </c>
      <c r="BL146" s="18" t="s">
        <v>136</v>
      </c>
      <c r="BM146" s="18" t="s">
        <v>196</v>
      </c>
    </row>
    <row r="147" spans="2:65" s="1" customFormat="1" ht="22.5" customHeight="1">
      <c r="B147" s="133"/>
      <c r="C147" s="134" t="s">
        <v>197</v>
      </c>
      <c r="D147" s="134" t="s">
        <v>132</v>
      </c>
      <c r="E147" s="135" t="s">
        <v>198</v>
      </c>
      <c r="F147" s="212" t="s">
        <v>199</v>
      </c>
      <c r="G147" s="212"/>
      <c r="H147" s="212"/>
      <c r="I147" s="212"/>
      <c r="J147" s="136" t="s">
        <v>200</v>
      </c>
      <c r="K147" s="137">
        <v>1</v>
      </c>
      <c r="L147" s="213"/>
      <c r="M147" s="213"/>
      <c r="N147" s="213"/>
      <c r="O147" s="213"/>
      <c r="P147" s="213"/>
      <c r="Q147" s="213"/>
      <c r="R147" s="138"/>
      <c r="T147" s="139" t="s">
        <v>5</v>
      </c>
      <c r="U147" s="41" t="s">
        <v>41</v>
      </c>
      <c r="V147" s="140">
        <v>0</v>
      </c>
      <c r="W147" s="140">
        <f>V147*K147</f>
        <v>0</v>
      </c>
      <c r="X147" s="140">
        <v>0</v>
      </c>
      <c r="Y147" s="140">
        <f>X147*K147</f>
        <v>0</v>
      </c>
      <c r="Z147" s="140">
        <v>0</v>
      </c>
      <c r="AA147" s="141">
        <f>Z147*K147</f>
        <v>0</v>
      </c>
      <c r="AR147" s="18" t="s">
        <v>136</v>
      </c>
      <c r="AT147" s="18" t="s">
        <v>132</v>
      </c>
      <c r="AU147" s="18" t="s">
        <v>137</v>
      </c>
      <c r="AY147" s="18" t="s">
        <v>130</v>
      </c>
      <c r="BE147" s="142">
        <f>IF(U147="základná",N147,0)</f>
        <v>0</v>
      </c>
      <c r="BF147" s="142">
        <f>IF(U147="znížená",N147,0)</f>
        <v>0</v>
      </c>
      <c r="BG147" s="142">
        <f>IF(U147="zákl. prenesená",N147,0)</f>
        <v>0</v>
      </c>
      <c r="BH147" s="142">
        <f>IF(U147="zníž. prenesená",N147,0)</f>
        <v>0</v>
      </c>
      <c r="BI147" s="142">
        <f>IF(U147="nulová",N147,0)</f>
        <v>0</v>
      </c>
      <c r="BJ147" s="18" t="s">
        <v>137</v>
      </c>
      <c r="BK147" s="142">
        <f>ROUND(L147*K147,2)</f>
        <v>0</v>
      </c>
      <c r="BL147" s="18" t="s">
        <v>136</v>
      </c>
      <c r="BM147" s="18" t="s">
        <v>201</v>
      </c>
    </row>
    <row r="148" spans="2:65" s="9" customFormat="1" ht="29.85" customHeight="1">
      <c r="B148" s="122"/>
      <c r="C148" s="123"/>
      <c r="D148" s="132" t="s">
        <v>102</v>
      </c>
      <c r="E148" s="132"/>
      <c r="F148" s="132"/>
      <c r="G148" s="132"/>
      <c r="H148" s="132"/>
      <c r="I148" s="132"/>
      <c r="J148" s="132"/>
      <c r="K148" s="132"/>
      <c r="L148" s="132"/>
      <c r="M148" s="132"/>
      <c r="N148" s="224"/>
      <c r="O148" s="225"/>
      <c r="P148" s="225"/>
      <c r="Q148" s="225"/>
      <c r="R148" s="125"/>
      <c r="T148" s="126"/>
      <c r="U148" s="123"/>
      <c r="V148" s="123"/>
      <c r="W148" s="127">
        <f>W149</f>
        <v>518.13638400000002</v>
      </c>
      <c r="X148" s="123"/>
      <c r="Y148" s="127">
        <f>Y149</f>
        <v>0</v>
      </c>
      <c r="Z148" s="123"/>
      <c r="AA148" s="128">
        <f>AA149</f>
        <v>0</v>
      </c>
      <c r="AR148" s="129" t="s">
        <v>79</v>
      </c>
      <c r="AT148" s="130" t="s">
        <v>73</v>
      </c>
      <c r="AU148" s="130" t="s">
        <v>79</v>
      </c>
      <c r="AY148" s="129" t="s">
        <v>130</v>
      </c>
      <c r="BK148" s="131">
        <f>BK149</f>
        <v>0</v>
      </c>
    </row>
    <row r="149" spans="2:65" s="1" customFormat="1" ht="31.5" customHeight="1">
      <c r="B149" s="133"/>
      <c r="C149" s="134" t="s">
        <v>202</v>
      </c>
      <c r="D149" s="134" t="s">
        <v>132</v>
      </c>
      <c r="E149" s="135" t="s">
        <v>203</v>
      </c>
      <c r="F149" s="212" t="s">
        <v>204</v>
      </c>
      <c r="G149" s="212"/>
      <c r="H149" s="212"/>
      <c r="I149" s="212"/>
      <c r="J149" s="136" t="s">
        <v>205</v>
      </c>
      <c r="K149" s="137">
        <v>210.36799999999999</v>
      </c>
      <c r="L149" s="213"/>
      <c r="M149" s="213"/>
      <c r="N149" s="213"/>
      <c r="O149" s="213"/>
      <c r="P149" s="213"/>
      <c r="Q149" s="213"/>
      <c r="R149" s="138"/>
      <c r="T149" s="139" t="s">
        <v>5</v>
      </c>
      <c r="U149" s="41" t="s">
        <v>41</v>
      </c>
      <c r="V149" s="140">
        <v>2.4630000000000001</v>
      </c>
      <c r="W149" s="140">
        <f>V149*K149</f>
        <v>518.13638400000002</v>
      </c>
      <c r="X149" s="140">
        <v>0</v>
      </c>
      <c r="Y149" s="140">
        <f>X149*K149</f>
        <v>0</v>
      </c>
      <c r="Z149" s="140">
        <v>0</v>
      </c>
      <c r="AA149" s="141">
        <f>Z149*K149</f>
        <v>0</v>
      </c>
      <c r="AR149" s="18" t="s">
        <v>136</v>
      </c>
      <c r="AT149" s="18" t="s">
        <v>132</v>
      </c>
      <c r="AU149" s="18" t="s">
        <v>137</v>
      </c>
      <c r="AY149" s="18" t="s">
        <v>130</v>
      </c>
      <c r="BE149" s="142">
        <f>IF(U149="základná",N149,0)</f>
        <v>0</v>
      </c>
      <c r="BF149" s="142">
        <f>IF(U149="znížená",N149,0)</f>
        <v>0</v>
      </c>
      <c r="BG149" s="142">
        <f>IF(U149="zákl. prenesená",N149,0)</f>
        <v>0</v>
      </c>
      <c r="BH149" s="142">
        <f>IF(U149="zníž. prenesená",N149,0)</f>
        <v>0</v>
      </c>
      <c r="BI149" s="142">
        <f>IF(U149="nulová",N149,0)</f>
        <v>0</v>
      </c>
      <c r="BJ149" s="18" t="s">
        <v>137</v>
      </c>
      <c r="BK149" s="142">
        <f>ROUND(L149*K149,2)</f>
        <v>0</v>
      </c>
      <c r="BL149" s="18" t="s">
        <v>136</v>
      </c>
      <c r="BM149" s="18" t="s">
        <v>206</v>
      </c>
    </row>
    <row r="150" spans="2:65" s="9" customFormat="1" ht="37.35" customHeight="1">
      <c r="B150" s="122"/>
      <c r="C150" s="123"/>
      <c r="D150" s="124" t="s">
        <v>103</v>
      </c>
      <c r="E150" s="124"/>
      <c r="F150" s="124"/>
      <c r="G150" s="124"/>
      <c r="H150" s="124"/>
      <c r="I150" s="124"/>
      <c r="J150" s="124"/>
      <c r="K150" s="124"/>
      <c r="L150" s="124"/>
      <c r="M150" s="124"/>
      <c r="N150" s="226"/>
      <c r="O150" s="227"/>
      <c r="P150" s="227"/>
      <c r="Q150" s="227"/>
      <c r="R150" s="125"/>
      <c r="T150" s="126"/>
      <c r="U150" s="123"/>
      <c r="V150" s="123"/>
      <c r="W150" s="127">
        <f>W151+W152+W161+W165+W167+W169+W184+W189</f>
        <v>182.57885110000001</v>
      </c>
      <c r="X150" s="123"/>
      <c r="Y150" s="127">
        <f>Y151+Y152+Y161+Y165+Y167+Y169+Y184+Y189</f>
        <v>1.8642996999999999</v>
      </c>
      <c r="Z150" s="123"/>
      <c r="AA150" s="128">
        <f>AA151+AA152+AA161+AA165+AA167+AA169+AA184+AA189</f>
        <v>0.21994799999999998</v>
      </c>
      <c r="AR150" s="129" t="s">
        <v>137</v>
      </c>
      <c r="AT150" s="130" t="s">
        <v>73</v>
      </c>
      <c r="AU150" s="130" t="s">
        <v>74</v>
      </c>
      <c r="AY150" s="129" t="s">
        <v>130</v>
      </c>
      <c r="BK150" s="131">
        <f>BK151+BK152+BK161+BK165+BK167+BK169+BK184+BK189</f>
        <v>0</v>
      </c>
    </row>
    <row r="151" spans="2:65" s="9" customFormat="1" ht="19.899999999999999" customHeight="1">
      <c r="B151" s="122"/>
      <c r="C151" s="123"/>
      <c r="D151" s="132" t="s">
        <v>104</v>
      </c>
      <c r="E151" s="132"/>
      <c r="F151" s="132"/>
      <c r="G151" s="132"/>
      <c r="H151" s="132"/>
      <c r="I151" s="132"/>
      <c r="J151" s="132"/>
      <c r="K151" s="132"/>
      <c r="L151" s="132"/>
      <c r="M151" s="132"/>
      <c r="N151" s="228"/>
      <c r="O151" s="206"/>
      <c r="P151" s="206"/>
      <c r="Q151" s="206"/>
      <c r="R151" s="125"/>
      <c r="T151" s="126"/>
      <c r="U151" s="123"/>
      <c r="V151" s="123"/>
      <c r="W151" s="127">
        <v>0</v>
      </c>
      <c r="X151" s="123"/>
      <c r="Y151" s="127">
        <v>0</v>
      </c>
      <c r="Z151" s="123"/>
      <c r="AA151" s="128">
        <v>0</v>
      </c>
      <c r="AR151" s="129" t="s">
        <v>137</v>
      </c>
      <c r="AT151" s="130" t="s">
        <v>73</v>
      </c>
      <c r="AU151" s="130" t="s">
        <v>79</v>
      </c>
      <c r="AY151" s="129" t="s">
        <v>130</v>
      </c>
      <c r="BK151" s="131">
        <v>0</v>
      </c>
    </row>
    <row r="152" spans="2:65" s="9" customFormat="1" ht="19.899999999999999" customHeight="1">
      <c r="B152" s="122"/>
      <c r="C152" s="123"/>
      <c r="D152" s="132" t="s">
        <v>105</v>
      </c>
      <c r="E152" s="132"/>
      <c r="F152" s="132"/>
      <c r="G152" s="132"/>
      <c r="H152" s="132"/>
      <c r="I152" s="132"/>
      <c r="J152" s="132"/>
      <c r="K152" s="132"/>
      <c r="L152" s="132"/>
      <c r="M152" s="132"/>
      <c r="N152" s="222"/>
      <c r="O152" s="223"/>
      <c r="P152" s="223"/>
      <c r="Q152" s="223"/>
      <c r="R152" s="125"/>
      <c r="T152" s="126"/>
      <c r="U152" s="123"/>
      <c r="V152" s="123"/>
      <c r="W152" s="127">
        <f>SUM(W153:W160)</f>
        <v>2.8664900000000002</v>
      </c>
      <c r="X152" s="123"/>
      <c r="Y152" s="127">
        <f>SUM(Y153:Y160)</f>
        <v>3.7510000000000002E-2</v>
      </c>
      <c r="Z152" s="123"/>
      <c r="AA152" s="128">
        <f>SUM(AA153:AA160)</f>
        <v>2.2060000000000003E-2</v>
      </c>
      <c r="AR152" s="129" t="s">
        <v>137</v>
      </c>
      <c r="AT152" s="130" t="s">
        <v>73</v>
      </c>
      <c r="AU152" s="130" t="s">
        <v>79</v>
      </c>
      <c r="AY152" s="129" t="s">
        <v>130</v>
      </c>
      <c r="BK152" s="131">
        <f>SUM(BK153:BK160)</f>
        <v>0</v>
      </c>
    </row>
    <row r="153" spans="2:65" s="1" customFormat="1" ht="22.5" customHeight="1">
      <c r="B153" s="133"/>
      <c r="C153" s="134" t="s">
        <v>10</v>
      </c>
      <c r="D153" s="134" t="s">
        <v>132</v>
      </c>
      <c r="E153" s="135" t="s">
        <v>207</v>
      </c>
      <c r="F153" s="212" t="s">
        <v>208</v>
      </c>
      <c r="G153" s="212"/>
      <c r="H153" s="212"/>
      <c r="I153" s="212"/>
      <c r="J153" s="136" t="s">
        <v>141</v>
      </c>
      <c r="K153" s="137">
        <v>1</v>
      </c>
      <c r="L153" s="213"/>
      <c r="M153" s="213"/>
      <c r="N153" s="213"/>
      <c r="O153" s="213"/>
      <c r="P153" s="213"/>
      <c r="Q153" s="213"/>
      <c r="R153" s="138"/>
      <c r="T153" s="139" t="s">
        <v>5</v>
      </c>
      <c r="U153" s="41" t="s">
        <v>41</v>
      </c>
      <c r="V153" s="140">
        <v>0.67700000000000005</v>
      </c>
      <c r="W153" s="140">
        <f t="shared" ref="W153:W160" si="0">V153*K153</f>
        <v>0.67700000000000005</v>
      </c>
      <c r="X153" s="140">
        <v>1.9599999999999999E-2</v>
      </c>
      <c r="Y153" s="140">
        <f t="shared" ref="Y153:Y160" si="1">X153*K153</f>
        <v>1.9599999999999999E-2</v>
      </c>
      <c r="Z153" s="140">
        <v>0</v>
      </c>
      <c r="AA153" s="141">
        <f t="shared" ref="AA153:AA160" si="2">Z153*K153</f>
        <v>0</v>
      </c>
      <c r="AR153" s="18" t="s">
        <v>209</v>
      </c>
      <c r="AT153" s="18" t="s">
        <v>132</v>
      </c>
      <c r="AU153" s="18" t="s">
        <v>137</v>
      </c>
      <c r="AY153" s="18" t="s">
        <v>130</v>
      </c>
      <c r="BE153" s="142">
        <f t="shared" ref="BE153:BE160" si="3">IF(U153="základná",N153,0)</f>
        <v>0</v>
      </c>
      <c r="BF153" s="142">
        <f t="shared" ref="BF153:BF160" si="4">IF(U153="znížená",N153,0)</f>
        <v>0</v>
      </c>
      <c r="BG153" s="142">
        <f t="shared" ref="BG153:BG160" si="5">IF(U153="zákl. prenesená",N153,0)</f>
        <v>0</v>
      </c>
      <c r="BH153" s="142">
        <f t="shared" ref="BH153:BH160" si="6">IF(U153="zníž. prenesená",N153,0)</f>
        <v>0</v>
      </c>
      <c r="BI153" s="142">
        <f t="shared" ref="BI153:BI160" si="7">IF(U153="nulová",N153,0)</f>
        <v>0</v>
      </c>
      <c r="BJ153" s="18" t="s">
        <v>137</v>
      </c>
      <c r="BK153" s="142">
        <f t="shared" ref="BK153:BK160" si="8">ROUND(L153*K153,2)</f>
        <v>0</v>
      </c>
      <c r="BL153" s="18" t="s">
        <v>209</v>
      </c>
      <c r="BM153" s="18" t="s">
        <v>210</v>
      </c>
    </row>
    <row r="154" spans="2:65" s="1" customFormat="1" ht="31.5" customHeight="1">
      <c r="B154" s="133"/>
      <c r="C154" s="134" t="s">
        <v>211</v>
      </c>
      <c r="D154" s="134" t="s">
        <v>132</v>
      </c>
      <c r="E154" s="135" t="s">
        <v>212</v>
      </c>
      <c r="F154" s="212" t="s">
        <v>213</v>
      </c>
      <c r="G154" s="212"/>
      <c r="H154" s="212"/>
      <c r="I154" s="212"/>
      <c r="J154" s="136" t="s">
        <v>214</v>
      </c>
      <c r="K154" s="137">
        <v>1</v>
      </c>
      <c r="L154" s="213"/>
      <c r="M154" s="213"/>
      <c r="N154" s="213"/>
      <c r="O154" s="213"/>
      <c r="P154" s="213"/>
      <c r="Q154" s="213"/>
      <c r="R154" s="138"/>
      <c r="T154" s="139" t="s">
        <v>5</v>
      </c>
      <c r="U154" s="41" t="s">
        <v>41</v>
      </c>
      <c r="V154" s="140">
        <v>0.34200000000000003</v>
      </c>
      <c r="W154" s="140">
        <f t="shared" si="0"/>
        <v>0.34200000000000003</v>
      </c>
      <c r="X154" s="140">
        <v>0</v>
      </c>
      <c r="Y154" s="140">
        <f t="shared" si="1"/>
        <v>0</v>
      </c>
      <c r="Z154" s="140">
        <v>1.9460000000000002E-2</v>
      </c>
      <c r="AA154" s="141">
        <f t="shared" si="2"/>
        <v>1.9460000000000002E-2</v>
      </c>
      <c r="AR154" s="18" t="s">
        <v>209</v>
      </c>
      <c r="AT154" s="18" t="s">
        <v>132</v>
      </c>
      <c r="AU154" s="18" t="s">
        <v>137</v>
      </c>
      <c r="AY154" s="18" t="s">
        <v>130</v>
      </c>
      <c r="BE154" s="142">
        <f t="shared" si="3"/>
        <v>0</v>
      </c>
      <c r="BF154" s="142">
        <f t="shared" si="4"/>
        <v>0</v>
      </c>
      <c r="BG154" s="142">
        <f t="shared" si="5"/>
        <v>0</v>
      </c>
      <c r="BH154" s="142">
        <f t="shared" si="6"/>
        <v>0</v>
      </c>
      <c r="BI154" s="142">
        <f t="shared" si="7"/>
        <v>0</v>
      </c>
      <c r="BJ154" s="18" t="s">
        <v>137</v>
      </c>
      <c r="BK154" s="142">
        <f t="shared" si="8"/>
        <v>0</v>
      </c>
      <c r="BL154" s="18" t="s">
        <v>209</v>
      </c>
      <c r="BM154" s="18" t="s">
        <v>215</v>
      </c>
    </row>
    <row r="155" spans="2:65" s="1" customFormat="1" ht="31.5" customHeight="1">
      <c r="B155" s="133"/>
      <c r="C155" s="134" t="s">
        <v>216</v>
      </c>
      <c r="D155" s="134" t="s">
        <v>132</v>
      </c>
      <c r="E155" s="135" t="s">
        <v>217</v>
      </c>
      <c r="F155" s="212" t="s">
        <v>218</v>
      </c>
      <c r="G155" s="212"/>
      <c r="H155" s="212"/>
      <c r="I155" s="212"/>
      <c r="J155" s="136" t="s">
        <v>214</v>
      </c>
      <c r="K155" s="137">
        <v>1</v>
      </c>
      <c r="L155" s="213"/>
      <c r="M155" s="213"/>
      <c r="N155" s="213"/>
      <c r="O155" s="213"/>
      <c r="P155" s="213"/>
      <c r="Q155" s="213"/>
      <c r="R155" s="138"/>
      <c r="T155" s="139" t="s">
        <v>5</v>
      </c>
      <c r="U155" s="41" t="s">
        <v>41</v>
      </c>
      <c r="V155" s="140">
        <v>1.2047699999999999</v>
      </c>
      <c r="W155" s="140">
        <f t="shared" si="0"/>
        <v>1.2047699999999999</v>
      </c>
      <c r="X155" s="140">
        <v>2.3E-3</v>
      </c>
      <c r="Y155" s="140">
        <f t="shared" si="1"/>
        <v>2.3E-3</v>
      </c>
      <c r="Z155" s="140">
        <v>0</v>
      </c>
      <c r="AA155" s="141">
        <f t="shared" si="2"/>
        <v>0</v>
      </c>
      <c r="AR155" s="18" t="s">
        <v>209</v>
      </c>
      <c r="AT155" s="18" t="s">
        <v>132</v>
      </c>
      <c r="AU155" s="18" t="s">
        <v>137</v>
      </c>
      <c r="AY155" s="18" t="s">
        <v>130</v>
      </c>
      <c r="BE155" s="142">
        <f t="shared" si="3"/>
        <v>0</v>
      </c>
      <c r="BF155" s="142">
        <f t="shared" si="4"/>
        <v>0</v>
      </c>
      <c r="BG155" s="142">
        <f t="shared" si="5"/>
        <v>0</v>
      </c>
      <c r="BH155" s="142">
        <f t="shared" si="6"/>
        <v>0</v>
      </c>
      <c r="BI155" s="142">
        <f t="shared" si="7"/>
        <v>0</v>
      </c>
      <c r="BJ155" s="18" t="s">
        <v>137</v>
      </c>
      <c r="BK155" s="142">
        <f t="shared" si="8"/>
        <v>0</v>
      </c>
      <c r="BL155" s="18" t="s">
        <v>209</v>
      </c>
      <c r="BM155" s="18" t="s">
        <v>219</v>
      </c>
    </row>
    <row r="156" spans="2:65" s="1" customFormat="1" ht="22.5" customHeight="1">
      <c r="B156" s="133"/>
      <c r="C156" s="151" t="s">
        <v>220</v>
      </c>
      <c r="D156" s="151" t="s">
        <v>221</v>
      </c>
      <c r="E156" s="152" t="s">
        <v>222</v>
      </c>
      <c r="F156" s="216" t="s">
        <v>223</v>
      </c>
      <c r="G156" s="216"/>
      <c r="H156" s="216"/>
      <c r="I156" s="216"/>
      <c r="J156" s="153" t="s">
        <v>200</v>
      </c>
      <c r="K156" s="154">
        <v>1</v>
      </c>
      <c r="L156" s="217"/>
      <c r="M156" s="217"/>
      <c r="N156" s="217"/>
      <c r="O156" s="213"/>
      <c r="P156" s="213"/>
      <c r="Q156" s="213"/>
      <c r="R156" s="138"/>
      <c r="T156" s="139" t="s">
        <v>5</v>
      </c>
      <c r="U156" s="41" t="s">
        <v>41</v>
      </c>
      <c r="V156" s="140">
        <v>0</v>
      </c>
      <c r="W156" s="140">
        <f t="shared" si="0"/>
        <v>0</v>
      </c>
      <c r="X156" s="140">
        <v>1.4E-2</v>
      </c>
      <c r="Y156" s="140">
        <f t="shared" si="1"/>
        <v>1.4E-2</v>
      </c>
      <c r="Z156" s="140">
        <v>0</v>
      </c>
      <c r="AA156" s="141">
        <f t="shared" si="2"/>
        <v>0</v>
      </c>
      <c r="AR156" s="18" t="s">
        <v>147</v>
      </c>
      <c r="AT156" s="18" t="s">
        <v>221</v>
      </c>
      <c r="AU156" s="18" t="s">
        <v>137</v>
      </c>
      <c r="AY156" s="18" t="s">
        <v>130</v>
      </c>
      <c r="BE156" s="142">
        <f t="shared" si="3"/>
        <v>0</v>
      </c>
      <c r="BF156" s="142">
        <f t="shared" si="4"/>
        <v>0</v>
      </c>
      <c r="BG156" s="142">
        <f t="shared" si="5"/>
        <v>0</v>
      </c>
      <c r="BH156" s="142">
        <f t="shared" si="6"/>
        <v>0</v>
      </c>
      <c r="BI156" s="142">
        <f t="shared" si="7"/>
        <v>0</v>
      </c>
      <c r="BJ156" s="18" t="s">
        <v>137</v>
      </c>
      <c r="BK156" s="142">
        <f t="shared" si="8"/>
        <v>0</v>
      </c>
      <c r="BL156" s="18" t="s">
        <v>209</v>
      </c>
      <c r="BM156" s="18" t="s">
        <v>224</v>
      </c>
    </row>
    <row r="157" spans="2:65" s="1" customFormat="1" ht="31.5" customHeight="1">
      <c r="B157" s="133"/>
      <c r="C157" s="134" t="s">
        <v>225</v>
      </c>
      <c r="D157" s="134" t="s">
        <v>132</v>
      </c>
      <c r="E157" s="135" t="s">
        <v>226</v>
      </c>
      <c r="F157" s="212" t="s">
        <v>227</v>
      </c>
      <c r="G157" s="212"/>
      <c r="H157" s="212"/>
      <c r="I157" s="212"/>
      <c r="J157" s="136" t="s">
        <v>214</v>
      </c>
      <c r="K157" s="137">
        <v>1</v>
      </c>
      <c r="L157" s="213"/>
      <c r="M157" s="213"/>
      <c r="N157" s="213"/>
      <c r="O157" s="213"/>
      <c r="P157" s="213"/>
      <c r="Q157" s="213"/>
      <c r="R157" s="138"/>
      <c r="T157" s="139" t="s">
        <v>5</v>
      </c>
      <c r="U157" s="41" t="s">
        <v>41</v>
      </c>
      <c r="V157" s="140">
        <v>0.25</v>
      </c>
      <c r="W157" s="140">
        <f t="shared" si="0"/>
        <v>0.25</v>
      </c>
      <c r="X157" s="140">
        <v>0</v>
      </c>
      <c r="Y157" s="140">
        <f t="shared" si="1"/>
        <v>0</v>
      </c>
      <c r="Z157" s="140">
        <v>2.5999999999999999E-3</v>
      </c>
      <c r="AA157" s="141">
        <f t="shared" si="2"/>
        <v>2.5999999999999999E-3</v>
      </c>
      <c r="AR157" s="18" t="s">
        <v>209</v>
      </c>
      <c r="AT157" s="18" t="s">
        <v>132</v>
      </c>
      <c r="AU157" s="18" t="s">
        <v>137</v>
      </c>
      <c r="AY157" s="18" t="s">
        <v>130</v>
      </c>
      <c r="BE157" s="142">
        <f t="shared" si="3"/>
        <v>0</v>
      </c>
      <c r="BF157" s="142">
        <f t="shared" si="4"/>
        <v>0</v>
      </c>
      <c r="BG157" s="142">
        <f t="shared" si="5"/>
        <v>0</v>
      </c>
      <c r="BH157" s="142">
        <f t="shared" si="6"/>
        <v>0</v>
      </c>
      <c r="BI157" s="142">
        <f t="shared" si="7"/>
        <v>0</v>
      </c>
      <c r="BJ157" s="18" t="s">
        <v>137</v>
      </c>
      <c r="BK157" s="142">
        <f t="shared" si="8"/>
        <v>0</v>
      </c>
      <c r="BL157" s="18" t="s">
        <v>209</v>
      </c>
      <c r="BM157" s="18" t="s">
        <v>228</v>
      </c>
    </row>
    <row r="158" spans="2:65" s="1" customFormat="1" ht="31.5" customHeight="1">
      <c r="B158" s="133"/>
      <c r="C158" s="134" t="s">
        <v>229</v>
      </c>
      <c r="D158" s="134" t="s">
        <v>132</v>
      </c>
      <c r="E158" s="135" t="s">
        <v>230</v>
      </c>
      <c r="F158" s="212" t="s">
        <v>231</v>
      </c>
      <c r="G158" s="212"/>
      <c r="H158" s="212"/>
      <c r="I158" s="212"/>
      <c r="J158" s="136" t="s">
        <v>200</v>
      </c>
      <c r="K158" s="137">
        <v>1</v>
      </c>
      <c r="L158" s="213"/>
      <c r="M158" s="213"/>
      <c r="N158" s="213"/>
      <c r="O158" s="213"/>
      <c r="P158" s="213"/>
      <c r="Q158" s="213"/>
      <c r="R158" s="138"/>
      <c r="T158" s="139" t="s">
        <v>5</v>
      </c>
      <c r="U158" s="41" t="s">
        <v>41</v>
      </c>
      <c r="V158" s="140">
        <v>0.39272000000000001</v>
      </c>
      <c r="W158" s="140">
        <f t="shared" si="0"/>
        <v>0.39272000000000001</v>
      </c>
      <c r="X158" s="140">
        <v>1.2E-4</v>
      </c>
      <c r="Y158" s="140">
        <f t="shared" si="1"/>
        <v>1.2E-4</v>
      </c>
      <c r="Z158" s="140">
        <v>0</v>
      </c>
      <c r="AA158" s="141">
        <f t="shared" si="2"/>
        <v>0</v>
      </c>
      <c r="AR158" s="18" t="s">
        <v>209</v>
      </c>
      <c r="AT158" s="18" t="s">
        <v>132</v>
      </c>
      <c r="AU158" s="18" t="s">
        <v>137</v>
      </c>
      <c r="AY158" s="18" t="s">
        <v>130</v>
      </c>
      <c r="BE158" s="142">
        <f t="shared" si="3"/>
        <v>0</v>
      </c>
      <c r="BF158" s="142">
        <f t="shared" si="4"/>
        <v>0</v>
      </c>
      <c r="BG158" s="142">
        <f t="shared" si="5"/>
        <v>0</v>
      </c>
      <c r="BH158" s="142">
        <f t="shared" si="6"/>
        <v>0</v>
      </c>
      <c r="BI158" s="142">
        <f t="shared" si="7"/>
        <v>0</v>
      </c>
      <c r="BJ158" s="18" t="s">
        <v>137</v>
      </c>
      <c r="BK158" s="142">
        <f t="shared" si="8"/>
        <v>0</v>
      </c>
      <c r="BL158" s="18" t="s">
        <v>209</v>
      </c>
      <c r="BM158" s="18" t="s">
        <v>232</v>
      </c>
    </row>
    <row r="159" spans="2:65" s="1" customFormat="1" ht="22.5" customHeight="1">
      <c r="B159" s="133"/>
      <c r="C159" s="151" t="s">
        <v>233</v>
      </c>
      <c r="D159" s="151" t="s">
        <v>221</v>
      </c>
      <c r="E159" s="152" t="s">
        <v>234</v>
      </c>
      <c r="F159" s="216" t="s">
        <v>235</v>
      </c>
      <c r="G159" s="216"/>
      <c r="H159" s="216"/>
      <c r="I159" s="216"/>
      <c r="J159" s="153" t="s">
        <v>200</v>
      </c>
      <c r="K159" s="154">
        <v>1</v>
      </c>
      <c r="L159" s="217"/>
      <c r="M159" s="217"/>
      <c r="N159" s="217"/>
      <c r="O159" s="213"/>
      <c r="P159" s="213"/>
      <c r="Q159" s="213"/>
      <c r="R159" s="138"/>
      <c r="T159" s="139" t="s">
        <v>5</v>
      </c>
      <c r="U159" s="41" t="s">
        <v>41</v>
      </c>
      <c r="V159" s="140">
        <v>0</v>
      </c>
      <c r="W159" s="140">
        <f t="shared" si="0"/>
        <v>0</v>
      </c>
      <c r="X159" s="140">
        <v>1.49E-3</v>
      </c>
      <c r="Y159" s="140">
        <f t="shared" si="1"/>
        <v>1.49E-3</v>
      </c>
      <c r="Z159" s="140">
        <v>0</v>
      </c>
      <c r="AA159" s="141">
        <f t="shared" si="2"/>
        <v>0</v>
      </c>
      <c r="AR159" s="18" t="s">
        <v>147</v>
      </c>
      <c r="AT159" s="18" t="s">
        <v>221</v>
      </c>
      <c r="AU159" s="18" t="s">
        <v>137</v>
      </c>
      <c r="AY159" s="18" t="s">
        <v>130</v>
      </c>
      <c r="BE159" s="142">
        <f t="shared" si="3"/>
        <v>0</v>
      </c>
      <c r="BF159" s="142">
        <f t="shared" si="4"/>
        <v>0</v>
      </c>
      <c r="BG159" s="142">
        <f t="shared" si="5"/>
        <v>0</v>
      </c>
      <c r="BH159" s="142">
        <f t="shared" si="6"/>
        <v>0</v>
      </c>
      <c r="BI159" s="142">
        <f t="shared" si="7"/>
        <v>0</v>
      </c>
      <c r="BJ159" s="18" t="s">
        <v>137</v>
      </c>
      <c r="BK159" s="142">
        <f t="shared" si="8"/>
        <v>0</v>
      </c>
      <c r="BL159" s="18" t="s">
        <v>209</v>
      </c>
      <c r="BM159" s="18" t="s">
        <v>236</v>
      </c>
    </row>
    <row r="160" spans="2:65" s="1" customFormat="1" ht="31.5" customHeight="1">
      <c r="B160" s="133"/>
      <c r="C160" s="134" t="s">
        <v>237</v>
      </c>
      <c r="D160" s="134" t="s">
        <v>132</v>
      </c>
      <c r="E160" s="135" t="s">
        <v>238</v>
      </c>
      <c r="F160" s="212" t="s">
        <v>239</v>
      </c>
      <c r="G160" s="212"/>
      <c r="H160" s="212"/>
      <c r="I160" s="212"/>
      <c r="J160" s="136" t="s">
        <v>205</v>
      </c>
      <c r="K160" s="137">
        <v>38.802</v>
      </c>
      <c r="L160" s="213"/>
      <c r="M160" s="213"/>
      <c r="N160" s="213"/>
      <c r="O160" s="213"/>
      <c r="P160" s="213"/>
      <c r="Q160" s="213"/>
      <c r="R160" s="138"/>
      <c r="T160" s="139" t="s">
        <v>5</v>
      </c>
      <c r="U160" s="41" t="s">
        <v>41</v>
      </c>
      <c r="V160" s="140">
        <v>0</v>
      </c>
      <c r="W160" s="140">
        <f t="shared" si="0"/>
        <v>0</v>
      </c>
      <c r="X160" s="140">
        <v>0</v>
      </c>
      <c r="Y160" s="140">
        <f t="shared" si="1"/>
        <v>0</v>
      </c>
      <c r="Z160" s="140">
        <v>0</v>
      </c>
      <c r="AA160" s="141">
        <f t="shared" si="2"/>
        <v>0</v>
      </c>
      <c r="AR160" s="18" t="s">
        <v>209</v>
      </c>
      <c r="AT160" s="18" t="s">
        <v>132</v>
      </c>
      <c r="AU160" s="18" t="s">
        <v>137</v>
      </c>
      <c r="AY160" s="18" t="s">
        <v>130</v>
      </c>
      <c r="BE160" s="142">
        <f t="shared" si="3"/>
        <v>0</v>
      </c>
      <c r="BF160" s="142">
        <f t="shared" si="4"/>
        <v>0</v>
      </c>
      <c r="BG160" s="142">
        <f t="shared" si="5"/>
        <v>0</v>
      </c>
      <c r="BH160" s="142">
        <f t="shared" si="6"/>
        <v>0</v>
      </c>
      <c r="BI160" s="142">
        <f t="shared" si="7"/>
        <v>0</v>
      </c>
      <c r="BJ160" s="18" t="s">
        <v>137</v>
      </c>
      <c r="BK160" s="142">
        <f t="shared" si="8"/>
        <v>0</v>
      </c>
      <c r="BL160" s="18" t="s">
        <v>209</v>
      </c>
      <c r="BM160" s="18" t="s">
        <v>240</v>
      </c>
    </row>
    <row r="161" spans="2:65" s="9" customFormat="1" ht="29.85" customHeight="1">
      <c r="B161" s="122"/>
      <c r="C161" s="123"/>
      <c r="D161" s="132" t="s">
        <v>106</v>
      </c>
      <c r="E161" s="132"/>
      <c r="F161" s="132"/>
      <c r="G161" s="132"/>
      <c r="H161" s="132"/>
      <c r="I161" s="132"/>
      <c r="J161" s="132"/>
      <c r="K161" s="132"/>
      <c r="L161" s="132"/>
      <c r="M161" s="132"/>
      <c r="N161" s="224"/>
      <c r="O161" s="225"/>
      <c r="P161" s="225"/>
      <c r="Q161" s="225"/>
      <c r="R161" s="125"/>
      <c r="T161" s="126"/>
      <c r="U161" s="123"/>
      <c r="V161" s="123"/>
      <c r="W161" s="127">
        <f>SUM(W162:W164)</f>
        <v>4.9635774999999995</v>
      </c>
      <c r="X161" s="123"/>
      <c r="Y161" s="127">
        <f>SUM(Y162:Y164)</f>
        <v>0.50690499999999994</v>
      </c>
      <c r="Z161" s="123"/>
      <c r="AA161" s="128">
        <f>SUM(AA162:AA164)</f>
        <v>0</v>
      </c>
      <c r="AR161" s="129" t="s">
        <v>137</v>
      </c>
      <c r="AT161" s="130" t="s">
        <v>73</v>
      </c>
      <c r="AU161" s="130" t="s">
        <v>79</v>
      </c>
      <c r="AY161" s="129" t="s">
        <v>130</v>
      </c>
      <c r="BK161" s="131">
        <f>SUM(BK162:BK164)</f>
        <v>0</v>
      </c>
    </row>
    <row r="162" spans="2:65" s="1" customFormat="1" ht="31.5" customHeight="1">
      <c r="B162" s="133"/>
      <c r="C162" s="134" t="s">
        <v>241</v>
      </c>
      <c r="D162" s="134" t="s">
        <v>132</v>
      </c>
      <c r="E162" s="135" t="s">
        <v>242</v>
      </c>
      <c r="F162" s="212" t="s">
        <v>243</v>
      </c>
      <c r="G162" s="212"/>
      <c r="H162" s="212"/>
      <c r="I162" s="212"/>
      <c r="J162" s="136" t="s">
        <v>135</v>
      </c>
      <c r="K162" s="137">
        <v>12.25</v>
      </c>
      <c r="L162" s="213"/>
      <c r="M162" s="213"/>
      <c r="N162" s="213"/>
      <c r="O162" s="213"/>
      <c r="P162" s="213"/>
      <c r="Q162" s="213"/>
      <c r="R162" s="138"/>
      <c r="T162" s="139" t="s">
        <v>5</v>
      </c>
      <c r="U162" s="41" t="s">
        <v>41</v>
      </c>
      <c r="V162" s="140">
        <v>0.40518999999999999</v>
      </c>
      <c r="W162" s="140">
        <f>V162*K162</f>
        <v>4.9635774999999995</v>
      </c>
      <c r="X162" s="140">
        <v>3.4000000000000002E-4</v>
      </c>
      <c r="Y162" s="140">
        <f>X162*K162</f>
        <v>4.1650000000000003E-3</v>
      </c>
      <c r="Z162" s="140">
        <v>0</v>
      </c>
      <c r="AA162" s="141">
        <f>Z162*K162</f>
        <v>0</v>
      </c>
      <c r="AR162" s="18" t="s">
        <v>209</v>
      </c>
      <c r="AT162" s="18" t="s">
        <v>132</v>
      </c>
      <c r="AU162" s="18" t="s">
        <v>137</v>
      </c>
      <c r="AY162" s="18" t="s">
        <v>130</v>
      </c>
      <c r="BE162" s="142">
        <f>IF(U162="základná",N162,0)</f>
        <v>0</v>
      </c>
      <c r="BF162" s="142">
        <f>IF(U162="znížená",N162,0)</f>
        <v>0</v>
      </c>
      <c r="BG162" s="142">
        <f>IF(U162="zákl. prenesená",N162,0)</f>
        <v>0</v>
      </c>
      <c r="BH162" s="142">
        <f>IF(U162="zníž. prenesená",N162,0)</f>
        <v>0</v>
      </c>
      <c r="BI162" s="142">
        <f>IF(U162="nulová",N162,0)</f>
        <v>0</v>
      </c>
      <c r="BJ162" s="18" t="s">
        <v>137</v>
      </c>
      <c r="BK162" s="142">
        <f>ROUND(L162*K162,2)</f>
        <v>0</v>
      </c>
      <c r="BL162" s="18" t="s">
        <v>209</v>
      </c>
      <c r="BM162" s="18" t="s">
        <v>244</v>
      </c>
    </row>
    <row r="163" spans="2:65" s="1" customFormat="1" ht="31.5" customHeight="1">
      <c r="B163" s="133"/>
      <c r="C163" s="151" t="s">
        <v>245</v>
      </c>
      <c r="D163" s="151" t="s">
        <v>221</v>
      </c>
      <c r="E163" s="152" t="s">
        <v>246</v>
      </c>
      <c r="F163" s="216" t="s">
        <v>247</v>
      </c>
      <c r="G163" s="216"/>
      <c r="H163" s="216"/>
      <c r="I163" s="216"/>
      <c r="J163" s="153" t="s">
        <v>135</v>
      </c>
      <c r="K163" s="154">
        <v>13.23</v>
      </c>
      <c r="L163" s="217"/>
      <c r="M163" s="217"/>
      <c r="N163" s="217"/>
      <c r="O163" s="213"/>
      <c r="P163" s="213"/>
      <c r="Q163" s="213"/>
      <c r="R163" s="138"/>
      <c r="T163" s="139" t="s">
        <v>5</v>
      </c>
      <c r="U163" s="41" t="s">
        <v>41</v>
      </c>
      <c r="V163" s="140">
        <v>0</v>
      </c>
      <c r="W163" s="140">
        <f>V163*K163</f>
        <v>0</v>
      </c>
      <c r="X163" s="140">
        <v>3.7999999999999999E-2</v>
      </c>
      <c r="Y163" s="140">
        <f>X163*K163</f>
        <v>0.50273999999999996</v>
      </c>
      <c r="Z163" s="140">
        <v>0</v>
      </c>
      <c r="AA163" s="141">
        <f>Z163*K163</f>
        <v>0</v>
      </c>
      <c r="AR163" s="18" t="s">
        <v>147</v>
      </c>
      <c r="AT163" s="18" t="s">
        <v>221</v>
      </c>
      <c r="AU163" s="18" t="s">
        <v>137</v>
      </c>
      <c r="AY163" s="18" t="s">
        <v>130</v>
      </c>
      <c r="BE163" s="142">
        <f>IF(U163="základná",N163,0)</f>
        <v>0</v>
      </c>
      <c r="BF163" s="142">
        <f>IF(U163="znížená",N163,0)</f>
        <v>0</v>
      </c>
      <c r="BG163" s="142">
        <f>IF(U163="zákl. prenesená",N163,0)</f>
        <v>0</v>
      </c>
      <c r="BH163" s="142">
        <f>IF(U163="zníž. prenesená",N163,0)</f>
        <v>0</v>
      </c>
      <c r="BI163" s="142">
        <f>IF(U163="nulová",N163,0)</f>
        <v>0</v>
      </c>
      <c r="BJ163" s="18" t="s">
        <v>137</v>
      </c>
      <c r="BK163" s="142">
        <f>ROUND(L163*K163,2)</f>
        <v>0</v>
      </c>
      <c r="BL163" s="18" t="s">
        <v>209</v>
      </c>
      <c r="BM163" s="18" t="s">
        <v>248</v>
      </c>
    </row>
    <row r="164" spans="2:65" s="1" customFormat="1" ht="31.5" customHeight="1">
      <c r="B164" s="133"/>
      <c r="C164" s="134" t="s">
        <v>249</v>
      </c>
      <c r="D164" s="134" t="s">
        <v>132</v>
      </c>
      <c r="E164" s="135" t="s">
        <v>250</v>
      </c>
      <c r="F164" s="212" t="s">
        <v>251</v>
      </c>
      <c r="G164" s="212"/>
      <c r="H164" s="212"/>
      <c r="I164" s="212"/>
      <c r="J164" s="136" t="s">
        <v>205</v>
      </c>
      <c r="K164" s="137">
        <v>2.7130000000000001</v>
      </c>
      <c r="L164" s="213"/>
      <c r="M164" s="213"/>
      <c r="N164" s="213"/>
      <c r="O164" s="213"/>
      <c r="P164" s="213"/>
      <c r="Q164" s="213"/>
      <c r="R164" s="138"/>
      <c r="T164" s="139" t="s">
        <v>5</v>
      </c>
      <c r="U164" s="41" t="s">
        <v>41</v>
      </c>
      <c r="V164" s="140">
        <v>0</v>
      </c>
      <c r="W164" s="140">
        <f>V164*K164</f>
        <v>0</v>
      </c>
      <c r="X164" s="140">
        <v>0</v>
      </c>
      <c r="Y164" s="140">
        <f>X164*K164</f>
        <v>0</v>
      </c>
      <c r="Z164" s="140">
        <v>0</v>
      </c>
      <c r="AA164" s="141">
        <f>Z164*K164</f>
        <v>0</v>
      </c>
      <c r="AR164" s="18" t="s">
        <v>209</v>
      </c>
      <c r="AT164" s="18" t="s">
        <v>132</v>
      </c>
      <c r="AU164" s="18" t="s">
        <v>137</v>
      </c>
      <c r="AY164" s="18" t="s">
        <v>130</v>
      </c>
      <c r="BE164" s="142">
        <f>IF(U164="základná",N164,0)</f>
        <v>0</v>
      </c>
      <c r="BF164" s="142">
        <f>IF(U164="znížená",N164,0)</f>
        <v>0</v>
      </c>
      <c r="BG164" s="142">
        <f>IF(U164="zákl. prenesená",N164,0)</f>
        <v>0</v>
      </c>
      <c r="BH164" s="142">
        <f>IF(U164="zníž. prenesená",N164,0)</f>
        <v>0</v>
      </c>
      <c r="BI164" s="142">
        <f>IF(U164="nulová",N164,0)</f>
        <v>0</v>
      </c>
      <c r="BJ164" s="18" t="s">
        <v>137</v>
      </c>
      <c r="BK164" s="142">
        <f>ROUND(L164*K164,2)</f>
        <v>0</v>
      </c>
      <c r="BL164" s="18" t="s">
        <v>209</v>
      </c>
      <c r="BM164" s="18" t="s">
        <v>252</v>
      </c>
    </row>
    <row r="165" spans="2:65" s="9" customFormat="1" ht="29.85" customHeight="1">
      <c r="B165" s="122"/>
      <c r="C165" s="123"/>
      <c r="D165" s="132" t="s">
        <v>107</v>
      </c>
      <c r="E165" s="132"/>
      <c r="F165" s="132"/>
      <c r="G165" s="132"/>
      <c r="H165" s="132"/>
      <c r="I165" s="132"/>
      <c r="J165" s="132"/>
      <c r="K165" s="132"/>
      <c r="L165" s="132"/>
      <c r="M165" s="132"/>
      <c r="N165" s="224"/>
      <c r="O165" s="225"/>
      <c r="P165" s="225"/>
      <c r="Q165" s="225"/>
      <c r="R165" s="125"/>
      <c r="T165" s="126"/>
      <c r="U165" s="123"/>
      <c r="V165" s="123"/>
      <c r="W165" s="127">
        <f>W166</f>
        <v>0.95199999999999996</v>
      </c>
      <c r="X165" s="123"/>
      <c r="Y165" s="127">
        <f>Y166</f>
        <v>0</v>
      </c>
      <c r="Z165" s="123"/>
      <c r="AA165" s="128">
        <f>AA166</f>
        <v>8.7999999999999995E-2</v>
      </c>
      <c r="AR165" s="129" t="s">
        <v>137</v>
      </c>
      <c r="AT165" s="130" t="s">
        <v>73</v>
      </c>
      <c r="AU165" s="130" t="s">
        <v>79</v>
      </c>
      <c r="AY165" s="129" t="s">
        <v>130</v>
      </c>
      <c r="BK165" s="131">
        <f>BK166</f>
        <v>0</v>
      </c>
    </row>
    <row r="166" spans="2:65" s="1" customFormat="1" ht="22.5" customHeight="1">
      <c r="B166" s="133"/>
      <c r="C166" s="134" t="s">
        <v>253</v>
      </c>
      <c r="D166" s="134" t="s">
        <v>132</v>
      </c>
      <c r="E166" s="135" t="s">
        <v>254</v>
      </c>
      <c r="F166" s="212" t="s">
        <v>255</v>
      </c>
      <c r="G166" s="212"/>
      <c r="H166" s="212"/>
      <c r="I166" s="212"/>
      <c r="J166" s="136" t="s">
        <v>141</v>
      </c>
      <c r="K166" s="137">
        <v>1</v>
      </c>
      <c r="L166" s="213"/>
      <c r="M166" s="213"/>
      <c r="N166" s="213"/>
      <c r="O166" s="213"/>
      <c r="P166" s="213"/>
      <c r="Q166" s="213"/>
      <c r="R166" s="138"/>
      <c r="T166" s="139" t="s">
        <v>5</v>
      </c>
      <c r="U166" s="41" t="s">
        <v>41</v>
      </c>
      <c r="V166" s="140">
        <v>0.95199999999999996</v>
      </c>
      <c r="W166" s="140">
        <f>V166*K166</f>
        <v>0.95199999999999996</v>
      </c>
      <c r="X166" s="140">
        <v>0</v>
      </c>
      <c r="Y166" s="140">
        <f>X166*K166</f>
        <v>0</v>
      </c>
      <c r="Z166" s="140">
        <v>8.7999999999999995E-2</v>
      </c>
      <c r="AA166" s="141">
        <f>Z166*K166</f>
        <v>8.7999999999999995E-2</v>
      </c>
      <c r="AR166" s="18" t="s">
        <v>209</v>
      </c>
      <c r="AT166" s="18" t="s">
        <v>132</v>
      </c>
      <c r="AU166" s="18" t="s">
        <v>137</v>
      </c>
      <c r="AY166" s="18" t="s">
        <v>130</v>
      </c>
      <c r="BE166" s="142">
        <f>IF(U166="základná",N166,0)</f>
        <v>0</v>
      </c>
      <c r="BF166" s="142">
        <f>IF(U166="znížená",N166,0)</f>
        <v>0</v>
      </c>
      <c r="BG166" s="142">
        <f>IF(U166="zákl. prenesená",N166,0)</f>
        <v>0</v>
      </c>
      <c r="BH166" s="142">
        <f>IF(U166="zníž. prenesená",N166,0)</f>
        <v>0</v>
      </c>
      <c r="BI166" s="142">
        <f>IF(U166="nulová",N166,0)</f>
        <v>0</v>
      </c>
      <c r="BJ166" s="18" t="s">
        <v>137</v>
      </c>
      <c r="BK166" s="142">
        <f>ROUND(L166*K166,2)</f>
        <v>0</v>
      </c>
      <c r="BL166" s="18" t="s">
        <v>209</v>
      </c>
      <c r="BM166" s="18" t="s">
        <v>256</v>
      </c>
    </row>
    <row r="167" spans="2:65" s="9" customFormat="1" ht="29.85" customHeight="1">
      <c r="B167" s="122"/>
      <c r="C167" s="123"/>
      <c r="D167" s="132" t="s">
        <v>108</v>
      </c>
      <c r="E167" s="132"/>
      <c r="F167" s="132"/>
      <c r="G167" s="132"/>
      <c r="H167" s="132"/>
      <c r="I167" s="132"/>
      <c r="J167" s="132"/>
      <c r="K167" s="132"/>
      <c r="L167" s="132"/>
      <c r="M167" s="132"/>
      <c r="N167" s="224"/>
      <c r="O167" s="225"/>
      <c r="P167" s="225"/>
      <c r="Q167" s="225"/>
      <c r="R167" s="125"/>
      <c r="T167" s="126"/>
      <c r="U167" s="123"/>
      <c r="V167" s="123"/>
      <c r="W167" s="127">
        <f>W168</f>
        <v>0.33</v>
      </c>
      <c r="X167" s="123"/>
      <c r="Y167" s="127">
        <f>Y168</f>
        <v>0</v>
      </c>
      <c r="Z167" s="123"/>
      <c r="AA167" s="128">
        <f>AA168</f>
        <v>0</v>
      </c>
      <c r="AR167" s="129" t="s">
        <v>137</v>
      </c>
      <c r="AT167" s="130" t="s">
        <v>73</v>
      </c>
      <c r="AU167" s="130" t="s">
        <v>79</v>
      </c>
      <c r="AY167" s="129" t="s">
        <v>130</v>
      </c>
      <c r="BK167" s="131">
        <f>BK168</f>
        <v>0</v>
      </c>
    </row>
    <row r="168" spans="2:65" s="1" customFormat="1" ht="22.5" customHeight="1">
      <c r="B168" s="133"/>
      <c r="C168" s="134" t="s">
        <v>257</v>
      </c>
      <c r="D168" s="134" t="s">
        <v>132</v>
      </c>
      <c r="E168" s="135" t="s">
        <v>258</v>
      </c>
      <c r="F168" s="212" t="s">
        <v>259</v>
      </c>
      <c r="G168" s="212"/>
      <c r="H168" s="212"/>
      <c r="I168" s="212"/>
      <c r="J168" s="136" t="s">
        <v>141</v>
      </c>
      <c r="K168" s="137">
        <v>1</v>
      </c>
      <c r="L168" s="213"/>
      <c r="M168" s="213"/>
      <c r="N168" s="213"/>
      <c r="O168" s="213"/>
      <c r="P168" s="213"/>
      <c r="Q168" s="213"/>
      <c r="R168" s="138"/>
      <c r="T168" s="139" t="s">
        <v>5</v>
      </c>
      <c r="U168" s="41" t="s">
        <v>41</v>
      </c>
      <c r="V168" s="140">
        <v>0.33</v>
      </c>
      <c r="W168" s="140">
        <f>V168*K168</f>
        <v>0.33</v>
      </c>
      <c r="X168" s="140">
        <v>0</v>
      </c>
      <c r="Y168" s="140">
        <f>X168*K168</f>
        <v>0</v>
      </c>
      <c r="Z168" s="140">
        <v>0</v>
      </c>
      <c r="AA168" s="141">
        <f>Z168*K168</f>
        <v>0</v>
      </c>
      <c r="AR168" s="18" t="s">
        <v>209</v>
      </c>
      <c r="AT168" s="18" t="s">
        <v>132</v>
      </c>
      <c r="AU168" s="18" t="s">
        <v>137</v>
      </c>
      <c r="AY168" s="18" t="s">
        <v>130</v>
      </c>
      <c r="BE168" s="142">
        <f>IF(U168="základná",N168,0)</f>
        <v>0</v>
      </c>
      <c r="BF168" s="142">
        <f>IF(U168="znížená",N168,0)</f>
        <v>0</v>
      </c>
      <c r="BG168" s="142">
        <f>IF(U168="zákl. prenesená",N168,0)</f>
        <v>0</v>
      </c>
      <c r="BH168" s="142">
        <f>IF(U168="zníž. prenesená",N168,0)</f>
        <v>0</v>
      </c>
      <c r="BI168" s="142">
        <f>IF(U168="nulová",N168,0)</f>
        <v>0</v>
      </c>
      <c r="BJ168" s="18" t="s">
        <v>137</v>
      </c>
      <c r="BK168" s="142">
        <f>ROUND(L168*K168,2)</f>
        <v>0</v>
      </c>
      <c r="BL168" s="18" t="s">
        <v>209</v>
      </c>
      <c r="BM168" s="18" t="s">
        <v>260</v>
      </c>
    </row>
    <row r="169" spans="2:65" s="9" customFormat="1" ht="29.85" customHeight="1">
      <c r="B169" s="122"/>
      <c r="C169" s="123"/>
      <c r="D169" s="132" t="s">
        <v>109</v>
      </c>
      <c r="E169" s="132"/>
      <c r="F169" s="132"/>
      <c r="G169" s="132"/>
      <c r="H169" s="132"/>
      <c r="I169" s="132"/>
      <c r="J169" s="132"/>
      <c r="K169" s="132"/>
      <c r="L169" s="132"/>
      <c r="M169" s="132"/>
      <c r="N169" s="224"/>
      <c r="O169" s="225"/>
      <c r="P169" s="225"/>
      <c r="Q169" s="225"/>
      <c r="R169" s="125"/>
      <c r="T169" s="126"/>
      <c r="U169" s="123"/>
      <c r="V169" s="123"/>
      <c r="W169" s="127">
        <f>SUM(W170:W183)</f>
        <v>122.31443160000001</v>
      </c>
      <c r="X169" s="123"/>
      <c r="Y169" s="127">
        <f>SUM(Y170:Y183)</f>
        <v>0.84786309999999998</v>
      </c>
      <c r="Z169" s="123"/>
      <c r="AA169" s="128">
        <f>SUM(AA170:AA183)</f>
        <v>0.10988799999999999</v>
      </c>
      <c r="AR169" s="129" t="s">
        <v>137</v>
      </c>
      <c r="AT169" s="130" t="s">
        <v>73</v>
      </c>
      <c r="AU169" s="130" t="s">
        <v>79</v>
      </c>
      <c r="AY169" s="129" t="s">
        <v>130</v>
      </c>
      <c r="BK169" s="131">
        <f>SUM(BK170:BK183)</f>
        <v>0</v>
      </c>
    </row>
    <row r="170" spans="2:65" s="1" customFormat="1" ht="22.5" customHeight="1">
      <c r="B170" s="133"/>
      <c r="C170" s="134" t="s">
        <v>261</v>
      </c>
      <c r="D170" s="134" t="s">
        <v>132</v>
      </c>
      <c r="E170" s="135" t="s">
        <v>262</v>
      </c>
      <c r="F170" s="212" t="s">
        <v>263</v>
      </c>
      <c r="G170" s="212"/>
      <c r="H170" s="212"/>
      <c r="I170" s="212"/>
      <c r="J170" s="136" t="s">
        <v>150</v>
      </c>
      <c r="K170" s="137">
        <v>7.32</v>
      </c>
      <c r="L170" s="213"/>
      <c r="M170" s="213"/>
      <c r="N170" s="213"/>
      <c r="O170" s="213"/>
      <c r="P170" s="213"/>
      <c r="Q170" s="213"/>
      <c r="R170" s="138"/>
      <c r="T170" s="139" t="s">
        <v>5</v>
      </c>
      <c r="U170" s="41" t="s">
        <v>41</v>
      </c>
      <c r="V170" s="140">
        <v>9.5089999999999994E-2</v>
      </c>
      <c r="W170" s="140">
        <f>V170*K170</f>
        <v>0.69605879999999998</v>
      </c>
      <c r="X170" s="140">
        <v>3.0000000000000001E-5</v>
      </c>
      <c r="Y170" s="140">
        <f>X170*K170</f>
        <v>2.1960000000000003E-4</v>
      </c>
      <c r="Z170" s="140">
        <v>0</v>
      </c>
      <c r="AA170" s="141">
        <f>Z170*K170</f>
        <v>0</v>
      </c>
      <c r="AR170" s="18" t="s">
        <v>209</v>
      </c>
      <c r="AT170" s="18" t="s">
        <v>132</v>
      </c>
      <c r="AU170" s="18" t="s">
        <v>137</v>
      </c>
      <c r="AY170" s="18" t="s">
        <v>130</v>
      </c>
      <c r="BE170" s="142">
        <f>IF(U170="základná",N170,0)</f>
        <v>0</v>
      </c>
      <c r="BF170" s="142">
        <f>IF(U170="znížená",N170,0)</f>
        <v>0</v>
      </c>
      <c r="BG170" s="142">
        <f>IF(U170="zákl. prenesená",N170,0)</f>
        <v>0</v>
      </c>
      <c r="BH170" s="142">
        <f>IF(U170="zníž. prenesená",N170,0)</f>
        <v>0</v>
      </c>
      <c r="BI170" s="142">
        <f>IF(U170="nulová",N170,0)</f>
        <v>0</v>
      </c>
      <c r="BJ170" s="18" t="s">
        <v>137</v>
      </c>
      <c r="BK170" s="142">
        <f>ROUND(L170*K170,2)</f>
        <v>0</v>
      </c>
      <c r="BL170" s="18" t="s">
        <v>209</v>
      </c>
      <c r="BM170" s="18" t="s">
        <v>264</v>
      </c>
    </row>
    <row r="171" spans="2:65" s="1" customFormat="1" ht="22.5" customHeight="1">
      <c r="B171" s="133"/>
      <c r="C171" s="151" t="s">
        <v>265</v>
      </c>
      <c r="D171" s="151" t="s">
        <v>221</v>
      </c>
      <c r="E171" s="152" t="s">
        <v>266</v>
      </c>
      <c r="F171" s="216" t="s">
        <v>267</v>
      </c>
      <c r="G171" s="216"/>
      <c r="H171" s="216"/>
      <c r="I171" s="216"/>
      <c r="J171" s="153" t="s">
        <v>150</v>
      </c>
      <c r="K171" s="154">
        <v>7.4660000000000002</v>
      </c>
      <c r="L171" s="217"/>
      <c r="M171" s="217"/>
      <c r="N171" s="217"/>
      <c r="O171" s="213"/>
      <c r="P171" s="213"/>
      <c r="Q171" s="213"/>
      <c r="R171" s="138"/>
      <c r="T171" s="139" t="s">
        <v>5</v>
      </c>
      <c r="U171" s="41" t="s">
        <v>41</v>
      </c>
      <c r="V171" s="140">
        <v>0</v>
      </c>
      <c r="W171" s="140">
        <f>V171*K171</f>
        <v>0</v>
      </c>
      <c r="X171" s="140">
        <v>1.4999999999999999E-4</v>
      </c>
      <c r="Y171" s="140">
        <f>X171*K171</f>
        <v>1.1198999999999998E-3</v>
      </c>
      <c r="Z171" s="140">
        <v>0</v>
      </c>
      <c r="AA171" s="141">
        <f>Z171*K171</f>
        <v>0</v>
      </c>
      <c r="AR171" s="18" t="s">
        <v>147</v>
      </c>
      <c r="AT171" s="18" t="s">
        <v>221</v>
      </c>
      <c r="AU171" s="18" t="s">
        <v>137</v>
      </c>
      <c r="AY171" s="18" t="s">
        <v>130</v>
      </c>
      <c r="BE171" s="142">
        <f>IF(U171="základná",N171,0)</f>
        <v>0</v>
      </c>
      <c r="BF171" s="142">
        <f>IF(U171="znížená",N171,0)</f>
        <v>0</v>
      </c>
      <c r="BG171" s="142">
        <f>IF(U171="zákl. prenesená",N171,0)</f>
        <v>0</v>
      </c>
      <c r="BH171" s="142">
        <f>IF(U171="zníž. prenesená",N171,0)</f>
        <v>0</v>
      </c>
      <c r="BI171" s="142">
        <f>IF(U171="nulová",N171,0)</f>
        <v>0</v>
      </c>
      <c r="BJ171" s="18" t="s">
        <v>137</v>
      </c>
      <c r="BK171" s="142">
        <f>ROUND(L171*K171,2)</f>
        <v>0</v>
      </c>
      <c r="BL171" s="18" t="s">
        <v>209</v>
      </c>
      <c r="BM171" s="18" t="s">
        <v>268</v>
      </c>
    </row>
    <row r="172" spans="2:65" s="1" customFormat="1" ht="22.5" customHeight="1">
      <c r="B172" s="133"/>
      <c r="C172" s="134" t="s">
        <v>269</v>
      </c>
      <c r="D172" s="134" t="s">
        <v>132</v>
      </c>
      <c r="E172" s="135" t="s">
        <v>270</v>
      </c>
      <c r="F172" s="212" t="s">
        <v>271</v>
      </c>
      <c r="G172" s="212"/>
      <c r="H172" s="212"/>
      <c r="I172" s="212"/>
      <c r="J172" s="136" t="s">
        <v>150</v>
      </c>
      <c r="K172" s="137">
        <v>35.167999999999999</v>
      </c>
      <c r="L172" s="213"/>
      <c r="M172" s="213"/>
      <c r="N172" s="213"/>
      <c r="O172" s="213"/>
      <c r="P172" s="213"/>
      <c r="Q172" s="213"/>
      <c r="R172" s="138"/>
      <c r="T172" s="139" t="s">
        <v>5</v>
      </c>
      <c r="U172" s="41" t="s">
        <v>41</v>
      </c>
      <c r="V172" s="140">
        <v>9.5000000000000001E-2</v>
      </c>
      <c r="W172" s="140">
        <f>V172*K172</f>
        <v>3.3409599999999999</v>
      </c>
      <c r="X172" s="140">
        <v>0</v>
      </c>
      <c r="Y172" s="140">
        <f>X172*K172</f>
        <v>0</v>
      </c>
      <c r="Z172" s="140">
        <v>1E-3</v>
      </c>
      <c r="AA172" s="141">
        <f>Z172*K172</f>
        <v>3.5167999999999998E-2</v>
      </c>
      <c r="AR172" s="18" t="s">
        <v>209</v>
      </c>
      <c r="AT172" s="18" t="s">
        <v>132</v>
      </c>
      <c r="AU172" s="18" t="s">
        <v>137</v>
      </c>
      <c r="AY172" s="18" t="s">
        <v>130</v>
      </c>
      <c r="BE172" s="142">
        <f>IF(U172="základná",N172,0)</f>
        <v>0</v>
      </c>
      <c r="BF172" s="142">
        <f>IF(U172="znížená",N172,0)</f>
        <v>0</v>
      </c>
      <c r="BG172" s="142">
        <f>IF(U172="zákl. prenesená",N172,0)</f>
        <v>0</v>
      </c>
      <c r="BH172" s="142">
        <f>IF(U172="zníž. prenesená",N172,0)</f>
        <v>0</v>
      </c>
      <c r="BI172" s="142">
        <f>IF(U172="nulová",N172,0)</f>
        <v>0</v>
      </c>
      <c r="BJ172" s="18" t="s">
        <v>137</v>
      </c>
      <c r="BK172" s="142">
        <f>ROUND(L172*K172,2)</f>
        <v>0</v>
      </c>
      <c r="BL172" s="18" t="s">
        <v>209</v>
      </c>
      <c r="BM172" s="18" t="s">
        <v>272</v>
      </c>
    </row>
    <row r="173" spans="2:65" s="10" customFormat="1" ht="22.5" customHeight="1">
      <c r="B173" s="143"/>
      <c r="C173" s="144"/>
      <c r="D173" s="144"/>
      <c r="E173" s="145" t="s">
        <v>5</v>
      </c>
      <c r="F173" s="214" t="s">
        <v>273</v>
      </c>
      <c r="G173" s="215"/>
      <c r="H173" s="215"/>
      <c r="I173" s="215"/>
      <c r="J173" s="144"/>
      <c r="K173" s="146">
        <v>35.167999999999999</v>
      </c>
      <c r="L173" s="144"/>
      <c r="M173" s="144"/>
      <c r="N173" s="144"/>
      <c r="O173" s="144"/>
      <c r="P173" s="144"/>
      <c r="Q173" s="144"/>
      <c r="R173" s="147"/>
      <c r="T173" s="148"/>
      <c r="U173" s="144"/>
      <c r="V173" s="144"/>
      <c r="W173" s="144"/>
      <c r="X173" s="144"/>
      <c r="Y173" s="144"/>
      <c r="Z173" s="144"/>
      <c r="AA173" s="149"/>
      <c r="AT173" s="150" t="s">
        <v>153</v>
      </c>
      <c r="AU173" s="150" t="s">
        <v>137</v>
      </c>
      <c r="AV173" s="10" t="s">
        <v>137</v>
      </c>
      <c r="AW173" s="10" t="s">
        <v>32</v>
      </c>
      <c r="AX173" s="10" t="s">
        <v>79</v>
      </c>
      <c r="AY173" s="150" t="s">
        <v>130</v>
      </c>
    </row>
    <row r="174" spans="2:65" s="1" customFormat="1" ht="22.5" customHeight="1">
      <c r="B174" s="133"/>
      <c r="C174" s="134" t="s">
        <v>274</v>
      </c>
      <c r="D174" s="134" t="s">
        <v>132</v>
      </c>
      <c r="E174" s="135" t="s">
        <v>275</v>
      </c>
      <c r="F174" s="212" t="s">
        <v>276</v>
      </c>
      <c r="G174" s="212"/>
      <c r="H174" s="212"/>
      <c r="I174" s="212"/>
      <c r="J174" s="136" t="s">
        <v>150</v>
      </c>
      <c r="K174" s="137">
        <v>35.167999999999999</v>
      </c>
      <c r="L174" s="213"/>
      <c r="M174" s="213"/>
      <c r="N174" s="213"/>
      <c r="O174" s="213"/>
      <c r="P174" s="213"/>
      <c r="Q174" s="213"/>
      <c r="R174" s="138"/>
      <c r="T174" s="139" t="s">
        <v>5</v>
      </c>
      <c r="U174" s="41" t="s">
        <v>41</v>
      </c>
      <c r="V174" s="140">
        <v>0.11799999999999999</v>
      </c>
      <c r="W174" s="140">
        <f>V174*K174</f>
        <v>4.1498239999999997</v>
      </c>
      <c r="X174" s="140">
        <v>4.0000000000000003E-5</v>
      </c>
      <c r="Y174" s="140">
        <f>X174*K174</f>
        <v>1.4067200000000002E-3</v>
      </c>
      <c r="Z174" s="140">
        <v>0</v>
      </c>
      <c r="AA174" s="141">
        <f>Z174*K174</f>
        <v>0</v>
      </c>
      <c r="AR174" s="18" t="s">
        <v>209</v>
      </c>
      <c r="AT174" s="18" t="s">
        <v>132</v>
      </c>
      <c r="AU174" s="18" t="s">
        <v>137</v>
      </c>
      <c r="AY174" s="18" t="s">
        <v>130</v>
      </c>
      <c r="BE174" s="142">
        <f>IF(U174="základná",N174,0)</f>
        <v>0</v>
      </c>
      <c r="BF174" s="142">
        <f>IF(U174="znížená",N174,0)</f>
        <v>0</v>
      </c>
      <c r="BG174" s="142">
        <f>IF(U174="zákl. prenesená",N174,0)</f>
        <v>0</v>
      </c>
      <c r="BH174" s="142">
        <f>IF(U174="zníž. prenesená",N174,0)</f>
        <v>0</v>
      </c>
      <c r="BI174" s="142">
        <f>IF(U174="nulová",N174,0)</f>
        <v>0</v>
      </c>
      <c r="BJ174" s="18" t="s">
        <v>137</v>
      </c>
      <c r="BK174" s="142">
        <f>ROUND(L174*K174,2)</f>
        <v>0</v>
      </c>
      <c r="BL174" s="18" t="s">
        <v>209</v>
      </c>
      <c r="BM174" s="18" t="s">
        <v>277</v>
      </c>
    </row>
    <row r="175" spans="2:65" s="10" customFormat="1" ht="22.5" customHeight="1">
      <c r="B175" s="143"/>
      <c r="C175" s="144"/>
      <c r="D175" s="144"/>
      <c r="E175" s="145" t="s">
        <v>5</v>
      </c>
      <c r="F175" s="214" t="s">
        <v>273</v>
      </c>
      <c r="G175" s="215"/>
      <c r="H175" s="215"/>
      <c r="I175" s="215"/>
      <c r="J175" s="144"/>
      <c r="K175" s="146">
        <v>35.167999999999999</v>
      </c>
      <c r="L175" s="144"/>
      <c r="M175" s="144"/>
      <c r="N175" s="144"/>
      <c r="O175" s="144"/>
      <c r="P175" s="144"/>
      <c r="Q175" s="144"/>
      <c r="R175" s="147"/>
      <c r="T175" s="148"/>
      <c r="U175" s="144"/>
      <c r="V175" s="144"/>
      <c r="W175" s="144"/>
      <c r="X175" s="144"/>
      <c r="Y175" s="144"/>
      <c r="Z175" s="144"/>
      <c r="AA175" s="149"/>
      <c r="AT175" s="150" t="s">
        <v>153</v>
      </c>
      <c r="AU175" s="150" t="s">
        <v>137</v>
      </c>
      <c r="AV175" s="10" t="s">
        <v>137</v>
      </c>
      <c r="AW175" s="10" t="s">
        <v>32</v>
      </c>
      <c r="AX175" s="10" t="s">
        <v>79</v>
      </c>
      <c r="AY175" s="150" t="s">
        <v>130</v>
      </c>
    </row>
    <row r="176" spans="2:65" s="1" customFormat="1" ht="22.5" customHeight="1">
      <c r="B176" s="133"/>
      <c r="C176" s="151" t="s">
        <v>278</v>
      </c>
      <c r="D176" s="151" t="s">
        <v>221</v>
      </c>
      <c r="E176" s="152" t="s">
        <v>279</v>
      </c>
      <c r="F176" s="216" t="s">
        <v>280</v>
      </c>
      <c r="G176" s="216"/>
      <c r="H176" s="216"/>
      <c r="I176" s="216"/>
      <c r="J176" s="153" t="s">
        <v>150</v>
      </c>
      <c r="K176" s="154">
        <v>36.926000000000002</v>
      </c>
      <c r="L176" s="217"/>
      <c r="M176" s="217"/>
      <c r="N176" s="217"/>
      <c r="O176" s="213"/>
      <c r="P176" s="213"/>
      <c r="Q176" s="213"/>
      <c r="R176" s="138"/>
      <c r="T176" s="139" t="s">
        <v>5</v>
      </c>
      <c r="U176" s="41" t="s">
        <v>41</v>
      </c>
      <c r="V176" s="140">
        <v>0</v>
      </c>
      <c r="W176" s="140">
        <f t="shared" ref="W176:W183" si="9">V176*K176</f>
        <v>0</v>
      </c>
      <c r="X176" s="140">
        <v>1.6299999999999999E-3</v>
      </c>
      <c r="Y176" s="140">
        <f t="shared" ref="Y176:Y183" si="10">X176*K176</f>
        <v>6.0189380000000001E-2</v>
      </c>
      <c r="Z176" s="140">
        <v>0</v>
      </c>
      <c r="AA176" s="141">
        <f t="shared" ref="AA176:AA183" si="11">Z176*K176</f>
        <v>0</v>
      </c>
      <c r="AR176" s="18" t="s">
        <v>147</v>
      </c>
      <c r="AT176" s="18" t="s">
        <v>221</v>
      </c>
      <c r="AU176" s="18" t="s">
        <v>137</v>
      </c>
      <c r="AY176" s="18" t="s">
        <v>130</v>
      </c>
      <c r="BE176" s="142">
        <f t="shared" ref="BE176:BE183" si="12">IF(U176="základná",N176,0)</f>
        <v>0</v>
      </c>
      <c r="BF176" s="142">
        <f t="shared" ref="BF176:BF183" si="13">IF(U176="znížená",N176,0)</f>
        <v>0</v>
      </c>
      <c r="BG176" s="142">
        <f t="shared" ref="BG176:BG183" si="14">IF(U176="zákl. prenesená",N176,0)</f>
        <v>0</v>
      </c>
      <c r="BH176" s="142">
        <f t="shared" ref="BH176:BH183" si="15">IF(U176="zníž. prenesená",N176,0)</f>
        <v>0</v>
      </c>
      <c r="BI176" s="142">
        <f t="shared" ref="BI176:BI183" si="16">IF(U176="nulová",N176,0)</f>
        <v>0</v>
      </c>
      <c r="BJ176" s="18" t="s">
        <v>137</v>
      </c>
      <c r="BK176" s="142">
        <f t="shared" ref="BK176:BK183" si="17">ROUND(L176*K176,2)</f>
        <v>0</v>
      </c>
      <c r="BL176" s="18" t="s">
        <v>209</v>
      </c>
      <c r="BM176" s="18" t="s">
        <v>281</v>
      </c>
    </row>
    <row r="177" spans="2:65" s="1" customFormat="1" ht="31.5" customHeight="1">
      <c r="B177" s="133"/>
      <c r="C177" s="134" t="s">
        <v>282</v>
      </c>
      <c r="D177" s="134" t="s">
        <v>132</v>
      </c>
      <c r="E177" s="135" t="s">
        <v>283</v>
      </c>
      <c r="F177" s="212" t="s">
        <v>284</v>
      </c>
      <c r="G177" s="212"/>
      <c r="H177" s="212"/>
      <c r="I177" s="212"/>
      <c r="J177" s="136" t="s">
        <v>135</v>
      </c>
      <c r="K177" s="137">
        <v>74.72</v>
      </c>
      <c r="L177" s="213"/>
      <c r="M177" s="213"/>
      <c r="N177" s="213"/>
      <c r="O177" s="213"/>
      <c r="P177" s="213"/>
      <c r="Q177" s="213"/>
      <c r="R177" s="138"/>
      <c r="T177" s="139" t="s">
        <v>5</v>
      </c>
      <c r="U177" s="41" t="s">
        <v>41</v>
      </c>
      <c r="V177" s="140">
        <v>0.24099999999999999</v>
      </c>
      <c r="W177" s="140">
        <f t="shared" si="9"/>
        <v>18.00752</v>
      </c>
      <c r="X177" s="140">
        <v>0</v>
      </c>
      <c r="Y177" s="140">
        <f t="shared" si="10"/>
        <v>0</v>
      </c>
      <c r="Z177" s="140">
        <v>1E-3</v>
      </c>
      <c r="AA177" s="141">
        <f t="shared" si="11"/>
        <v>7.4719999999999995E-2</v>
      </c>
      <c r="AR177" s="18" t="s">
        <v>209</v>
      </c>
      <c r="AT177" s="18" t="s">
        <v>132</v>
      </c>
      <c r="AU177" s="18" t="s">
        <v>137</v>
      </c>
      <c r="AY177" s="18" t="s">
        <v>130</v>
      </c>
      <c r="BE177" s="142">
        <f t="shared" si="12"/>
        <v>0</v>
      </c>
      <c r="BF177" s="142">
        <f t="shared" si="13"/>
        <v>0</v>
      </c>
      <c r="BG177" s="142">
        <f t="shared" si="14"/>
        <v>0</v>
      </c>
      <c r="BH177" s="142">
        <f t="shared" si="15"/>
        <v>0</v>
      </c>
      <c r="BI177" s="142">
        <f t="shared" si="16"/>
        <v>0</v>
      </c>
      <c r="BJ177" s="18" t="s">
        <v>137</v>
      </c>
      <c r="BK177" s="142">
        <f t="shared" si="17"/>
        <v>0</v>
      </c>
      <c r="BL177" s="18" t="s">
        <v>209</v>
      </c>
      <c r="BM177" s="18" t="s">
        <v>285</v>
      </c>
    </row>
    <row r="178" spans="2:65" s="1" customFormat="1" ht="31.5" customHeight="1">
      <c r="B178" s="133"/>
      <c r="C178" s="134" t="s">
        <v>286</v>
      </c>
      <c r="D178" s="134" t="s">
        <v>132</v>
      </c>
      <c r="E178" s="135" t="s">
        <v>287</v>
      </c>
      <c r="F178" s="212" t="s">
        <v>288</v>
      </c>
      <c r="G178" s="212"/>
      <c r="H178" s="212"/>
      <c r="I178" s="212"/>
      <c r="J178" s="136" t="s">
        <v>135</v>
      </c>
      <c r="K178" s="137">
        <v>76.5</v>
      </c>
      <c r="L178" s="213"/>
      <c r="M178" s="213"/>
      <c r="N178" s="213"/>
      <c r="O178" s="213"/>
      <c r="P178" s="213"/>
      <c r="Q178" s="213"/>
      <c r="R178" s="138"/>
      <c r="T178" s="139" t="s">
        <v>5</v>
      </c>
      <c r="U178" s="41" t="s">
        <v>41</v>
      </c>
      <c r="V178" s="140">
        <v>0.30853999999999998</v>
      </c>
      <c r="W178" s="140">
        <f t="shared" si="9"/>
        <v>23.603309999999997</v>
      </c>
      <c r="X178" s="140">
        <v>2.9999999999999997E-4</v>
      </c>
      <c r="Y178" s="140">
        <f t="shared" si="10"/>
        <v>2.2949999999999998E-2</v>
      </c>
      <c r="Z178" s="140">
        <v>0</v>
      </c>
      <c r="AA178" s="141">
        <f t="shared" si="11"/>
        <v>0</v>
      </c>
      <c r="AR178" s="18" t="s">
        <v>209</v>
      </c>
      <c r="AT178" s="18" t="s">
        <v>132</v>
      </c>
      <c r="AU178" s="18" t="s">
        <v>137</v>
      </c>
      <c r="AY178" s="18" t="s">
        <v>130</v>
      </c>
      <c r="BE178" s="142">
        <f t="shared" si="12"/>
        <v>0</v>
      </c>
      <c r="BF178" s="142">
        <f t="shared" si="13"/>
        <v>0</v>
      </c>
      <c r="BG178" s="142">
        <f t="shared" si="14"/>
        <v>0</v>
      </c>
      <c r="BH178" s="142">
        <f t="shared" si="15"/>
        <v>0</v>
      </c>
      <c r="BI178" s="142">
        <f t="shared" si="16"/>
        <v>0</v>
      </c>
      <c r="BJ178" s="18" t="s">
        <v>137</v>
      </c>
      <c r="BK178" s="142">
        <f t="shared" si="17"/>
        <v>0</v>
      </c>
      <c r="BL178" s="18" t="s">
        <v>209</v>
      </c>
      <c r="BM178" s="18" t="s">
        <v>289</v>
      </c>
    </row>
    <row r="179" spans="2:65" s="1" customFormat="1" ht="22.5" customHeight="1">
      <c r="B179" s="133"/>
      <c r="C179" s="151" t="s">
        <v>290</v>
      </c>
      <c r="D179" s="151" t="s">
        <v>221</v>
      </c>
      <c r="E179" s="152" t="s">
        <v>291</v>
      </c>
      <c r="F179" s="216" t="s">
        <v>292</v>
      </c>
      <c r="G179" s="216"/>
      <c r="H179" s="216"/>
      <c r="I179" s="216"/>
      <c r="J179" s="153" t="s">
        <v>135</v>
      </c>
      <c r="K179" s="154">
        <v>80.325000000000003</v>
      </c>
      <c r="L179" s="217"/>
      <c r="M179" s="217"/>
      <c r="N179" s="217"/>
      <c r="O179" s="213"/>
      <c r="P179" s="213"/>
      <c r="Q179" s="213"/>
      <c r="R179" s="138"/>
      <c r="T179" s="139" t="s">
        <v>5</v>
      </c>
      <c r="U179" s="41" t="s">
        <v>41</v>
      </c>
      <c r="V179" s="140">
        <v>0</v>
      </c>
      <c r="W179" s="140">
        <f t="shared" si="9"/>
        <v>0</v>
      </c>
      <c r="X179" s="140">
        <v>2.5000000000000001E-3</v>
      </c>
      <c r="Y179" s="140">
        <f t="shared" si="10"/>
        <v>0.2008125</v>
      </c>
      <c r="Z179" s="140">
        <v>0</v>
      </c>
      <c r="AA179" s="141">
        <f t="shared" si="11"/>
        <v>0</v>
      </c>
      <c r="AR179" s="18" t="s">
        <v>147</v>
      </c>
      <c r="AT179" s="18" t="s">
        <v>221</v>
      </c>
      <c r="AU179" s="18" t="s">
        <v>137</v>
      </c>
      <c r="AY179" s="18" t="s">
        <v>130</v>
      </c>
      <c r="BE179" s="142">
        <f t="shared" si="12"/>
        <v>0</v>
      </c>
      <c r="BF179" s="142">
        <f t="shared" si="13"/>
        <v>0</v>
      </c>
      <c r="BG179" s="142">
        <f t="shared" si="14"/>
        <v>0</v>
      </c>
      <c r="BH179" s="142">
        <f t="shared" si="15"/>
        <v>0</v>
      </c>
      <c r="BI179" s="142">
        <f t="shared" si="16"/>
        <v>0</v>
      </c>
      <c r="BJ179" s="18" t="s">
        <v>137</v>
      </c>
      <c r="BK179" s="142">
        <f t="shared" si="17"/>
        <v>0</v>
      </c>
      <c r="BL179" s="18" t="s">
        <v>209</v>
      </c>
      <c r="BM179" s="18" t="s">
        <v>293</v>
      </c>
    </row>
    <row r="180" spans="2:65" s="1" customFormat="1" ht="31.5" customHeight="1">
      <c r="B180" s="133"/>
      <c r="C180" s="134" t="s">
        <v>294</v>
      </c>
      <c r="D180" s="134" t="s">
        <v>132</v>
      </c>
      <c r="E180" s="135" t="s">
        <v>295</v>
      </c>
      <c r="F180" s="212" t="s">
        <v>296</v>
      </c>
      <c r="G180" s="212"/>
      <c r="H180" s="212"/>
      <c r="I180" s="212"/>
      <c r="J180" s="136" t="s">
        <v>135</v>
      </c>
      <c r="K180" s="137">
        <v>74.72</v>
      </c>
      <c r="L180" s="213"/>
      <c r="M180" s="213"/>
      <c r="N180" s="213"/>
      <c r="O180" s="213"/>
      <c r="P180" s="213"/>
      <c r="Q180" s="213"/>
      <c r="R180" s="138"/>
      <c r="T180" s="139" t="s">
        <v>5</v>
      </c>
      <c r="U180" s="41" t="s">
        <v>41</v>
      </c>
      <c r="V180" s="140">
        <v>0.10254000000000001</v>
      </c>
      <c r="W180" s="140">
        <f t="shared" si="9"/>
        <v>7.6617888000000001</v>
      </c>
      <c r="X180" s="140">
        <v>7.4999999999999997E-3</v>
      </c>
      <c r="Y180" s="140">
        <f t="shared" si="10"/>
        <v>0.56040000000000001</v>
      </c>
      <c r="Z180" s="140">
        <v>0</v>
      </c>
      <c r="AA180" s="141">
        <f t="shared" si="11"/>
        <v>0</v>
      </c>
      <c r="AR180" s="18" t="s">
        <v>209</v>
      </c>
      <c r="AT180" s="18" t="s">
        <v>132</v>
      </c>
      <c r="AU180" s="18" t="s">
        <v>137</v>
      </c>
      <c r="AY180" s="18" t="s">
        <v>130</v>
      </c>
      <c r="BE180" s="142">
        <f t="shared" si="12"/>
        <v>0</v>
      </c>
      <c r="BF180" s="142">
        <f t="shared" si="13"/>
        <v>0</v>
      </c>
      <c r="BG180" s="142">
        <f t="shared" si="14"/>
        <v>0</v>
      </c>
      <c r="BH180" s="142">
        <f t="shared" si="15"/>
        <v>0</v>
      </c>
      <c r="BI180" s="142">
        <f t="shared" si="16"/>
        <v>0</v>
      </c>
      <c r="BJ180" s="18" t="s">
        <v>137</v>
      </c>
      <c r="BK180" s="142">
        <f t="shared" si="17"/>
        <v>0</v>
      </c>
      <c r="BL180" s="18" t="s">
        <v>209</v>
      </c>
      <c r="BM180" s="18" t="s">
        <v>297</v>
      </c>
    </row>
    <row r="181" spans="2:65" s="1" customFormat="1" ht="31.5" customHeight="1">
      <c r="B181" s="133"/>
      <c r="C181" s="134" t="s">
        <v>298</v>
      </c>
      <c r="D181" s="134" t="s">
        <v>132</v>
      </c>
      <c r="E181" s="135" t="s">
        <v>299</v>
      </c>
      <c r="F181" s="212" t="s">
        <v>300</v>
      </c>
      <c r="G181" s="212"/>
      <c r="H181" s="212"/>
      <c r="I181" s="212"/>
      <c r="J181" s="136" t="s">
        <v>135</v>
      </c>
      <c r="K181" s="137">
        <v>74.72</v>
      </c>
      <c r="L181" s="213"/>
      <c r="M181" s="213"/>
      <c r="N181" s="213"/>
      <c r="O181" s="213"/>
      <c r="P181" s="213"/>
      <c r="Q181" s="213"/>
      <c r="R181" s="138"/>
      <c r="T181" s="139" t="s">
        <v>5</v>
      </c>
      <c r="U181" s="41" t="s">
        <v>41</v>
      </c>
      <c r="V181" s="140">
        <v>0.82699999999999996</v>
      </c>
      <c r="W181" s="140">
        <f t="shared" si="9"/>
        <v>61.793439999999997</v>
      </c>
      <c r="X181" s="140">
        <v>0</v>
      </c>
      <c r="Y181" s="140">
        <f t="shared" si="10"/>
        <v>0</v>
      </c>
      <c r="Z181" s="140">
        <v>0</v>
      </c>
      <c r="AA181" s="141">
        <f t="shared" si="11"/>
        <v>0</v>
      </c>
      <c r="AR181" s="18" t="s">
        <v>209</v>
      </c>
      <c r="AT181" s="18" t="s">
        <v>132</v>
      </c>
      <c r="AU181" s="18" t="s">
        <v>137</v>
      </c>
      <c r="AY181" s="18" t="s">
        <v>130</v>
      </c>
      <c r="BE181" s="142">
        <f t="shared" si="12"/>
        <v>0</v>
      </c>
      <c r="BF181" s="142">
        <f t="shared" si="13"/>
        <v>0</v>
      </c>
      <c r="BG181" s="142">
        <f t="shared" si="14"/>
        <v>0</v>
      </c>
      <c r="BH181" s="142">
        <f t="shared" si="15"/>
        <v>0</v>
      </c>
      <c r="BI181" s="142">
        <f t="shared" si="16"/>
        <v>0</v>
      </c>
      <c r="BJ181" s="18" t="s">
        <v>137</v>
      </c>
      <c r="BK181" s="142">
        <f t="shared" si="17"/>
        <v>0</v>
      </c>
      <c r="BL181" s="18" t="s">
        <v>209</v>
      </c>
      <c r="BM181" s="18" t="s">
        <v>301</v>
      </c>
    </row>
    <row r="182" spans="2:65" s="1" customFormat="1" ht="22.5" customHeight="1">
      <c r="B182" s="133"/>
      <c r="C182" s="134" t="s">
        <v>302</v>
      </c>
      <c r="D182" s="134" t="s">
        <v>132</v>
      </c>
      <c r="E182" s="135" t="s">
        <v>303</v>
      </c>
      <c r="F182" s="212" t="s">
        <v>304</v>
      </c>
      <c r="G182" s="212"/>
      <c r="H182" s="212"/>
      <c r="I182" s="212"/>
      <c r="J182" s="136" t="s">
        <v>135</v>
      </c>
      <c r="K182" s="137">
        <v>76.5</v>
      </c>
      <c r="L182" s="213"/>
      <c r="M182" s="213"/>
      <c r="N182" s="213"/>
      <c r="O182" s="213"/>
      <c r="P182" s="213"/>
      <c r="Q182" s="213"/>
      <c r="R182" s="138"/>
      <c r="T182" s="139" t="s">
        <v>5</v>
      </c>
      <c r="U182" s="41" t="s">
        <v>41</v>
      </c>
      <c r="V182" s="140">
        <v>4.002E-2</v>
      </c>
      <c r="W182" s="140">
        <f t="shared" si="9"/>
        <v>3.0615299999999999</v>
      </c>
      <c r="X182" s="140">
        <v>1.0000000000000001E-5</v>
      </c>
      <c r="Y182" s="140">
        <f t="shared" si="10"/>
        <v>7.6500000000000005E-4</v>
      </c>
      <c r="Z182" s="140">
        <v>0</v>
      </c>
      <c r="AA182" s="141">
        <f t="shared" si="11"/>
        <v>0</v>
      </c>
      <c r="AR182" s="18" t="s">
        <v>209</v>
      </c>
      <c r="AT182" s="18" t="s">
        <v>132</v>
      </c>
      <c r="AU182" s="18" t="s">
        <v>137</v>
      </c>
      <c r="AY182" s="18" t="s">
        <v>130</v>
      </c>
      <c r="BE182" s="142">
        <f t="shared" si="12"/>
        <v>0</v>
      </c>
      <c r="BF182" s="142">
        <f t="shared" si="13"/>
        <v>0</v>
      </c>
      <c r="BG182" s="142">
        <f t="shared" si="14"/>
        <v>0</v>
      </c>
      <c r="BH182" s="142">
        <f t="shared" si="15"/>
        <v>0</v>
      </c>
      <c r="BI182" s="142">
        <f t="shared" si="16"/>
        <v>0</v>
      </c>
      <c r="BJ182" s="18" t="s">
        <v>137</v>
      </c>
      <c r="BK182" s="142">
        <f t="shared" si="17"/>
        <v>0</v>
      </c>
      <c r="BL182" s="18" t="s">
        <v>209</v>
      </c>
      <c r="BM182" s="18" t="s">
        <v>305</v>
      </c>
    </row>
    <row r="183" spans="2:65" s="1" customFormat="1" ht="31.5" customHeight="1">
      <c r="B183" s="133"/>
      <c r="C183" s="134" t="s">
        <v>306</v>
      </c>
      <c r="D183" s="134" t="s">
        <v>132</v>
      </c>
      <c r="E183" s="135" t="s">
        <v>307</v>
      </c>
      <c r="F183" s="212" t="s">
        <v>308</v>
      </c>
      <c r="G183" s="212"/>
      <c r="H183" s="212"/>
      <c r="I183" s="212"/>
      <c r="J183" s="136" t="s">
        <v>205</v>
      </c>
      <c r="K183" s="137">
        <v>38.704999999999998</v>
      </c>
      <c r="L183" s="213"/>
      <c r="M183" s="213"/>
      <c r="N183" s="213"/>
      <c r="O183" s="213"/>
      <c r="P183" s="213"/>
      <c r="Q183" s="213"/>
      <c r="R183" s="138"/>
      <c r="T183" s="139" t="s">
        <v>5</v>
      </c>
      <c r="U183" s="41" t="s">
        <v>41</v>
      </c>
      <c r="V183" s="140">
        <v>0</v>
      </c>
      <c r="W183" s="140">
        <f t="shared" si="9"/>
        <v>0</v>
      </c>
      <c r="X183" s="140">
        <v>0</v>
      </c>
      <c r="Y183" s="140">
        <f t="shared" si="10"/>
        <v>0</v>
      </c>
      <c r="Z183" s="140">
        <v>0</v>
      </c>
      <c r="AA183" s="141">
        <f t="shared" si="11"/>
        <v>0</v>
      </c>
      <c r="AR183" s="18" t="s">
        <v>209</v>
      </c>
      <c r="AT183" s="18" t="s">
        <v>132</v>
      </c>
      <c r="AU183" s="18" t="s">
        <v>137</v>
      </c>
      <c r="AY183" s="18" t="s">
        <v>130</v>
      </c>
      <c r="BE183" s="142">
        <f t="shared" si="12"/>
        <v>0</v>
      </c>
      <c r="BF183" s="142">
        <f t="shared" si="13"/>
        <v>0</v>
      </c>
      <c r="BG183" s="142">
        <f t="shared" si="14"/>
        <v>0</v>
      </c>
      <c r="BH183" s="142">
        <f t="shared" si="15"/>
        <v>0</v>
      </c>
      <c r="BI183" s="142">
        <f t="shared" si="16"/>
        <v>0</v>
      </c>
      <c r="BJ183" s="18" t="s">
        <v>137</v>
      </c>
      <c r="BK183" s="142">
        <f t="shared" si="17"/>
        <v>0</v>
      </c>
      <c r="BL183" s="18" t="s">
        <v>209</v>
      </c>
      <c r="BM183" s="18" t="s">
        <v>309</v>
      </c>
    </row>
    <row r="184" spans="2:65" s="9" customFormat="1" ht="29.85" customHeight="1">
      <c r="B184" s="122"/>
      <c r="C184" s="123"/>
      <c r="D184" s="132" t="s">
        <v>110</v>
      </c>
      <c r="E184" s="132"/>
      <c r="F184" s="132"/>
      <c r="G184" s="132"/>
      <c r="H184" s="132"/>
      <c r="I184" s="132"/>
      <c r="J184" s="132"/>
      <c r="K184" s="132"/>
      <c r="L184" s="132"/>
      <c r="M184" s="132"/>
      <c r="N184" s="224"/>
      <c r="O184" s="225"/>
      <c r="P184" s="225"/>
      <c r="Q184" s="225"/>
      <c r="R184" s="125"/>
      <c r="T184" s="126"/>
      <c r="U184" s="123"/>
      <c r="V184" s="123"/>
      <c r="W184" s="127">
        <f>SUM(W185:W188)</f>
        <v>7.76</v>
      </c>
      <c r="X184" s="123"/>
      <c r="Y184" s="127">
        <f>SUM(Y185:Y188)</f>
        <v>0.1176</v>
      </c>
      <c r="Z184" s="123"/>
      <c r="AA184" s="128">
        <f>SUM(AA185:AA188)</f>
        <v>0</v>
      </c>
      <c r="AR184" s="129" t="s">
        <v>137</v>
      </c>
      <c r="AT184" s="130" t="s">
        <v>73</v>
      </c>
      <c r="AU184" s="130" t="s">
        <v>79</v>
      </c>
      <c r="AY184" s="129" t="s">
        <v>130</v>
      </c>
      <c r="BK184" s="131">
        <f>SUM(BK185:BK188)</f>
        <v>0</v>
      </c>
    </row>
    <row r="185" spans="2:65" s="1" customFormat="1" ht="31.5" customHeight="1">
      <c r="B185" s="133"/>
      <c r="C185" s="134" t="s">
        <v>310</v>
      </c>
      <c r="D185" s="134" t="s">
        <v>132</v>
      </c>
      <c r="E185" s="135" t="s">
        <v>311</v>
      </c>
      <c r="F185" s="212" t="s">
        <v>312</v>
      </c>
      <c r="G185" s="212"/>
      <c r="H185" s="212"/>
      <c r="I185" s="212"/>
      <c r="J185" s="136" t="s">
        <v>135</v>
      </c>
      <c r="K185" s="137">
        <v>8</v>
      </c>
      <c r="L185" s="213"/>
      <c r="M185" s="213"/>
      <c r="N185" s="213"/>
      <c r="O185" s="213"/>
      <c r="P185" s="213"/>
      <c r="Q185" s="213"/>
      <c r="R185" s="138"/>
      <c r="T185" s="139" t="s">
        <v>5</v>
      </c>
      <c r="U185" s="41" t="s">
        <v>41</v>
      </c>
      <c r="V185" s="140">
        <v>0.97</v>
      </c>
      <c r="W185" s="140">
        <f>V185*K185</f>
        <v>7.76</v>
      </c>
      <c r="X185" s="140">
        <v>3.15E-3</v>
      </c>
      <c r="Y185" s="140">
        <f>X185*K185</f>
        <v>2.52E-2</v>
      </c>
      <c r="Z185" s="140">
        <v>0</v>
      </c>
      <c r="AA185" s="141">
        <f>Z185*K185</f>
        <v>0</v>
      </c>
      <c r="AR185" s="18" t="s">
        <v>209</v>
      </c>
      <c r="AT185" s="18" t="s">
        <v>132</v>
      </c>
      <c r="AU185" s="18" t="s">
        <v>137</v>
      </c>
      <c r="AY185" s="18" t="s">
        <v>130</v>
      </c>
      <c r="BE185" s="142">
        <f>IF(U185="základná",N185,0)</f>
        <v>0</v>
      </c>
      <c r="BF185" s="142">
        <f>IF(U185="znížená",N185,0)</f>
        <v>0</v>
      </c>
      <c r="BG185" s="142">
        <f>IF(U185="zákl. prenesená",N185,0)</f>
        <v>0</v>
      </c>
      <c r="BH185" s="142">
        <f>IF(U185="zníž. prenesená",N185,0)</f>
        <v>0</v>
      </c>
      <c r="BI185" s="142">
        <f>IF(U185="nulová",N185,0)</f>
        <v>0</v>
      </c>
      <c r="BJ185" s="18" t="s">
        <v>137</v>
      </c>
      <c r="BK185" s="142">
        <f>ROUND(L185*K185,2)</f>
        <v>0</v>
      </c>
      <c r="BL185" s="18" t="s">
        <v>209</v>
      </c>
      <c r="BM185" s="18" t="s">
        <v>313</v>
      </c>
    </row>
    <row r="186" spans="2:65" s="10" customFormat="1" ht="22.5" customHeight="1">
      <c r="B186" s="143"/>
      <c r="C186" s="144"/>
      <c r="D186" s="144"/>
      <c r="E186" s="145" t="s">
        <v>5</v>
      </c>
      <c r="F186" s="214" t="s">
        <v>314</v>
      </c>
      <c r="G186" s="215"/>
      <c r="H186" s="215"/>
      <c r="I186" s="215"/>
      <c r="J186" s="144"/>
      <c r="K186" s="146">
        <v>8</v>
      </c>
      <c r="L186" s="144"/>
      <c r="M186" s="144"/>
      <c r="N186" s="144"/>
      <c r="O186" s="144"/>
      <c r="P186" s="144"/>
      <c r="Q186" s="144"/>
      <c r="R186" s="147"/>
      <c r="T186" s="148"/>
      <c r="U186" s="144"/>
      <c r="V186" s="144"/>
      <c r="W186" s="144"/>
      <c r="X186" s="144"/>
      <c r="Y186" s="144"/>
      <c r="Z186" s="144"/>
      <c r="AA186" s="149"/>
      <c r="AT186" s="150" t="s">
        <v>153</v>
      </c>
      <c r="AU186" s="150" t="s">
        <v>137</v>
      </c>
      <c r="AV186" s="10" t="s">
        <v>137</v>
      </c>
      <c r="AW186" s="10" t="s">
        <v>32</v>
      </c>
      <c r="AX186" s="10" t="s">
        <v>79</v>
      </c>
      <c r="AY186" s="150" t="s">
        <v>130</v>
      </c>
    </row>
    <row r="187" spans="2:65" s="1" customFormat="1" ht="22.5" customHeight="1">
      <c r="B187" s="133"/>
      <c r="C187" s="151" t="s">
        <v>315</v>
      </c>
      <c r="D187" s="151" t="s">
        <v>221</v>
      </c>
      <c r="E187" s="152" t="s">
        <v>316</v>
      </c>
      <c r="F187" s="216" t="s">
        <v>317</v>
      </c>
      <c r="G187" s="216"/>
      <c r="H187" s="216"/>
      <c r="I187" s="216"/>
      <c r="J187" s="153" t="s">
        <v>135</v>
      </c>
      <c r="K187" s="154">
        <v>8.4</v>
      </c>
      <c r="L187" s="217"/>
      <c r="M187" s="217"/>
      <c r="N187" s="217"/>
      <c r="O187" s="213"/>
      <c r="P187" s="213"/>
      <c r="Q187" s="213"/>
      <c r="R187" s="138"/>
      <c r="T187" s="139" t="s">
        <v>5</v>
      </c>
      <c r="U187" s="41" t="s">
        <v>41</v>
      </c>
      <c r="V187" s="140">
        <v>0</v>
      </c>
      <c r="W187" s="140">
        <f>V187*K187</f>
        <v>0</v>
      </c>
      <c r="X187" s="140">
        <v>1.0999999999999999E-2</v>
      </c>
      <c r="Y187" s="140">
        <f>X187*K187</f>
        <v>9.2399999999999996E-2</v>
      </c>
      <c r="Z187" s="140">
        <v>0</v>
      </c>
      <c r="AA187" s="141">
        <f>Z187*K187</f>
        <v>0</v>
      </c>
      <c r="AR187" s="18" t="s">
        <v>147</v>
      </c>
      <c r="AT187" s="18" t="s">
        <v>221</v>
      </c>
      <c r="AU187" s="18" t="s">
        <v>137</v>
      </c>
      <c r="AY187" s="18" t="s">
        <v>130</v>
      </c>
      <c r="BE187" s="142">
        <f>IF(U187="základná",N187,0)</f>
        <v>0</v>
      </c>
      <c r="BF187" s="142">
        <f>IF(U187="znížená",N187,0)</f>
        <v>0</v>
      </c>
      <c r="BG187" s="142">
        <f>IF(U187="zákl. prenesená",N187,0)</f>
        <v>0</v>
      </c>
      <c r="BH187" s="142">
        <f>IF(U187="zníž. prenesená",N187,0)</f>
        <v>0</v>
      </c>
      <c r="BI187" s="142">
        <f>IF(U187="nulová",N187,0)</f>
        <v>0</v>
      </c>
      <c r="BJ187" s="18" t="s">
        <v>137</v>
      </c>
      <c r="BK187" s="142">
        <f>ROUND(L187*K187,2)</f>
        <v>0</v>
      </c>
      <c r="BL187" s="18" t="s">
        <v>209</v>
      </c>
      <c r="BM187" s="18" t="s">
        <v>318</v>
      </c>
    </row>
    <row r="188" spans="2:65" s="1" customFormat="1" ht="31.5" customHeight="1">
      <c r="B188" s="133"/>
      <c r="C188" s="134" t="s">
        <v>319</v>
      </c>
      <c r="D188" s="134" t="s">
        <v>132</v>
      </c>
      <c r="E188" s="135" t="s">
        <v>320</v>
      </c>
      <c r="F188" s="212" t="s">
        <v>321</v>
      </c>
      <c r="G188" s="212"/>
      <c r="H188" s="212"/>
      <c r="I188" s="212"/>
      <c r="J188" s="136" t="s">
        <v>205</v>
      </c>
      <c r="K188" s="137">
        <v>2.319</v>
      </c>
      <c r="L188" s="213"/>
      <c r="M188" s="213"/>
      <c r="N188" s="213"/>
      <c r="O188" s="213"/>
      <c r="P188" s="213"/>
      <c r="Q188" s="213"/>
      <c r="R188" s="138"/>
      <c r="T188" s="139" t="s">
        <v>5</v>
      </c>
      <c r="U188" s="41" t="s">
        <v>41</v>
      </c>
      <c r="V188" s="140">
        <v>0</v>
      </c>
      <c r="W188" s="140">
        <f>V188*K188</f>
        <v>0</v>
      </c>
      <c r="X188" s="140">
        <v>0</v>
      </c>
      <c r="Y188" s="140">
        <f>X188*K188</f>
        <v>0</v>
      </c>
      <c r="Z188" s="140">
        <v>0</v>
      </c>
      <c r="AA188" s="141">
        <f>Z188*K188</f>
        <v>0</v>
      </c>
      <c r="AR188" s="18" t="s">
        <v>209</v>
      </c>
      <c r="AT188" s="18" t="s">
        <v>132</v>
      </c>
      <c r="AU188" s="18" t="s">
        <v>137</v>
      </c>
      <c r="AY188" s="18" t="s">
        <v>130</v>
      </c>
      <c r="BE188" s="142">
        <f>IF(U188="základná",N188,0)</f>
        <v>0</v>
      </c>
      <c r="BF188" s="142">
        <f>IF(U188="znížená",N188,0)</f>
        <v>0</v>
      </c>
      <c r="BG188" s="142">
        <f>IF(U188="zákl. prenesená",N188,0)</f>
        <v>0</v>
      </c>
      <c r="BH188" s="142">
        <f>IF(U188="zníž. prenesená",N188,0)</f>
        <v>0</v>
      </c>
      <c r="BI188" s="142">
        <f>IF(U188="nulová",N188,0)</f>
        <v>0</v>
      </c>
      <c r="BJ188" s="18" t="s">
        <v>137</v>
      </c>
      <c r="BK188" s="142">
        <f>ROUND(L188*K188,2)</f>
        <v>0</v>
      </c>
      <c r="BL188" s="18" t="s">
        <v>209</v>
      </c>
      <c r="BM188" s="18" t="s">
        <v>322</v>
      </c>
    </row>
    <row r="189" spans="2:65" s="9" customFormat="1" ht="29.85" customHeight="1">
      <c r="B189" s="122"/>
      <c r="C189" s="123"/>
      <c r="D189" s="132" t="s">
        <v>111</v>
      </c>
      <c r="E189" s="132"/>
      <c r="F189" s="132"/>
      <c r="G189" s="132"/>
      <c r="H189" s="132"/>
      <c r="I189" s="132"/>
      <c r="J189" s="132"/>
      <c r="K189" s="132"/>
      <c r="L189" s="132"/>
      <c r="M189" s="132"/>
      <c r="N189" s="224"/>
      <c r="O189" s="225"/>
      <c r="P189" s="225"/>
      <c r="Q189" s="225"/>
      <c r="R189" s="125"/>
      <c r="T189" s="126"/>
      <c r="U189" s="123"/>
      <c r="V189" s="123"/>
      <c r="W189" s="127">
        <f>SUM(W190:W194)</f>
        <v>43.392352000000002</v>
      </c>
      <c r="X189" s="123"/>
      <c r="Y189" s="127">
        <f>SUM(Y190:Y194)</f>
        <v>0.3544216</v>
      </c>
      <c r="Z189" s="123"/>
      <c r="AA189" s="128">
        <f>SUM(AA190:AA194)</f>
        <v>0</v>
      </c>
      <c r="AR189" s="129" t="s">
        <v>137</v>
      </c>
      <c r="AT189" s="130" t="s">
        <v>73</v>
      </c>
      <c r="AU189" s="130" t="s">
        <v>79</v>
      </c>
      <c r="AY189" s="129" t="s">
        <v>130</v>
      </c>
      <c r="BK189" s="131">
        <f>SUM(BK190:BK194)</f>
        <v>0</v>
      </c>
    </row>
    <row r="190" spans="2:65" s="1" customFormat="1" ht="44.25" customHeight="1">
      <c r="B190" s="133"/>
      <c r="C190" s="134" t="s">
        <v>323</v>
      </c>
      <c r="D190" s="134" t="s">
        <v>132</v>
      </c>
      <c r="E190" s="135" t="s">
        <v>324</v>
      </c>
      <c r="F190" s="212" t="s">
        <v>325</v>
      </c>
      <c r="G190" s="212"/>
      <c r="H190" s="212"/>
      <c r="I190" s="212"/>
      <c r="J190" s="136" t="s">
        <v>135</v>
      </c>
      <c r="K190" s="137">
        <v>153.52000000000001</v>
      </c>
      <c r="L190" s="213"/>
      <c r="M190" s="213"/>
      <c r="N190" s="213"/>
      <c r="O190" s="213"/>
      <c r="P190" s="213"/>
      <c r="Q190" s="213"/>
      <c r="R190" s="138"/>
      <c r="T190" s="139" t="s">
        <v>5</v>
      </c>
      <c r="U190" s="41" t="s">
        <v>41</v>
      </c>
      <c r="V190" s="140">
        <v>3.3599999999999998E-2</v>
      </c>
      <c r="W190" s="140">
        <f>V190*K190</f>
        <v>5.1582720000000002</v>
      </c>
      <c r="X190" s="140">
        <v>1E-4</v>
      </c>
      <c r="Y190" s="140">
        <f>X190*K190</f>
        <v>1.5352000000000001E-2</v>
      </c>
      <c r="Z190" s="140">
        <v>0</v>
      </c>
      <c r="AA190" s="141">
        <f>Z190*K190</f>
        <v>0</v>
      </c>
      <c r="AR190" s="18" t="s">
        <v>209</v>
      </c>
      <c r="AT190" s="18" t="s">
        <v>132</v>
      </c>
      <c r="AU190" s="18" t="s">
        <v>137</v>
      </c>
      <c r="AY190" s="18" t="s">
        <v>130</v>
      </c>
      <c r="BE190" s="142">
        <f>IF(U190="základná",N190,0)</f>
        <v>0</v>
      </c>
      <c r="BF190" s="142">
        <f>IF(U190="znížená",N190,0)</f>
        <v>0</v>
      </c>
      <c r="BG190" s="142">
        <f>IF(U190="zákl. prenesená",N190,0)</f>
        <v>0</v>
      </c>
      <c r="BH190" s="142">
        <f>IF(U190="zníž. prenesená",N190,0)</f>
        <v>0</v>
      </c>
      <c r="BI190" s="142">
        <f>IF(U190="nulová",N190,0)</f>
        <v>0</v>
      </c>
      <c r="BJ190" s="18" t="s">
        <v>137</v>
      </c>
      <c r="BK190" s="142">
        <f>ROUND(L190*K190,2)</f>
        <v>0</v>
      </c>
      <c r="BL190" s="18" t="s">
        <v>209</v>
      </c>
      <c r="BM190" s="18" t="s">
        <v>326</v>
      </c>
    </row>
    <row r="191" spans="2:65" s="1" customFormat="1" ht="57" customHeight="1">
      <c r="B191" s="133"/>
      <c r="C191" s="134" t="s">
        <v>327</v>
      </c>
      <c r="D191" s="134" t="s">
        <v>132</v>
      </c>
      <c r="E191" s="135" t="s">
        <v>328</v>
      </c>
      <c r="F191" s="212" t="s">
        <v>329</v>
      </c>
      <c r="G191" s="212"/>
      <c r="H191" s="212"/>
      <c r="I191" s="212"/>
      <c r="J191" s="136" t="s">
        <v>135</v>
      </c>
      <c r="K191" s="137">
        <v>153.52000000000001</v>
      </c>
      <c r="L191" s="213"/>
      <c r="M191" s="213"/>
      <c r="N191" s="213"/>
      <c r="O191" s="213"/>
      <c r="P191" s="213"/>
      <c r="Q191" s="213"/>
      <c r="R191" s="138"/>
      <c r="T191" s="139" t="s">
        <v>5</v>
      </c>
      <c r="U191" s="41" t="s">
        <v>41</v>
      </c>
      <c r="V191" s="140">
        <v>5.3999999999999999E-2</v>
      </c>
      <c r="W191" s="140">
        <f>V191*K191</f>
        <v>8.2900799999999997</v>
      </c>
      <c r="X191" s="140">
        <v>3.3E-4</v>
      </c>
      <c r="Y191" s="140">
        <f>X191*K191</f>
        <v>5.0661600000000001E-2</v>
      </c>
      <c r="Z191" s="140">
        <v>0</v>
      </c>
      <c r="AA191" s="141">
        <f>Z191*K191</f>
        <v>0</v>
      </c>
      <c r="AR191" s="18" t="s">
        <v>209</v>
      </c>
      <c r="AT191" s="18" t="s">
        <v>132</v>
      </c>
      <c r="AU191" s="18" t="s">
        <v>137</v>
      </c>
      <c r="AY191" s="18" t="s">
        <v>130</v>
      </c>
      <c r="BE191" s="142">
        <f>IF(U191="základná",N191,0)</f>
        <v>0</v>
      </c>
      <c r="BF191" s="142">
        <f>IF(U191="znížená",N191,0)</f>
        <v>0</v>
      </c>
      <c r="BG191" s="142">
        <f>IF(U191="zákl. prenesená",N191,0)</f>
        <v>0</v>
      </c>
      <c r="BH191" s="142">
        <f>IF(U191="zníž. prenesená",N191,0)</f>
        <v>0</v>
      </c>
      <c r="BI191" s="142">
        <f>IF(U191="nulová",N191,0)</f>
        <v>0</v>
      </c>
      <c r="BJ191" s="18" t="s">
        <v>137</v>
      </c>
      <c r="BK191" s="142">
        <f>ROUND(L191*K191,2)</f>
        <v>0</v>
      </c>
      <c r="BL191" s="18" t="s">
        <v>209</v>
      </c>
      <c r="BM191" s="18" t="s">
        <v>330</v>
      </c>
    </row>
    <row r="192" spans="2:65" s="10" customFormat="1" ht="22.5" customHeight="1">
      <c r="B192" s="143"/>
      <c r="C192" s="144"/>
      <c r="D192" s="144"/>
      <c r="E192" s="145" t="s">
        <v>5</v>
      </c>
      <c r="F192" s="214" t="s">
        <v>331</v>
      </c>
      <c r="G192" s="215"/>
      <c r="H192" s="215"/>
      <c r="I192" s="215"/>
      <c r="J192" s="144"/>
      <c r="K192" s="146">
        <v>153.52000000000001</v>
      </c>
      <c r="L192" s="144"/>
      <c r="M192" s="144"/>
      <c r="N192" s="144"/>
      <c r="O192" s="144"/>
      <c r="P192" s="144"/>
      <c r="Q192" s="144"/>
      <c r="R192" s="147"/>
      <c r="T192" s="148"/>
      <c r="U192" s="144"/>
      <c r="V192" s="144"/>
      <c r="W192" s="144"/>
      <c r="X192" s="144"/>
      <c r="Y192" s="144"/>
      <c r="Z192" s="144"/>
      <c r="AA192" s="149"/>
      <c r="AT192" s="150" t="s">
        <v>153</v>
      </c>
      <c r="AU192" s="150" t="s">
        <v>137</v>
      </c>
      <c r="AV192" s="10" t="s">
        <v>137</v>
      </c>
      <c r="AW192" s="10" t="s">
        <v>32</v>
      </c>
      <c r="AX192" s="10" t="s">
        <v>79</v>
      </c>
      <c r="AY192" s="150" t="s">
        <v>130</v>
      </c>
    </row>
    <row r="193" spans="2:65" s="1" customFormat="1" ht="22.5" customHeight="1">
      <c r="B193" s="133"/>
      <c r="C193" s="134" t="s">
        <v>209</v>
      </c>
      <c r="D193" s="134" t="s">
        <v>132</v>
      </c>
      <c r="E193" s="135" t="s">
        <v>332</v>
      </c>
      <c r="F193" s="212" t="s">
        <v>333</v>
      </c>
      <c r="G193" s="212"/>
      <c r="H193" s="212"/>
      <c r="I193" s="212"/>
      <c r="J193" s="136" t="s">
        <v>135</v>
      </c>
      <c r="K193" s="137">
        <v>78.8</v>
      </c>
      <c r="L193" s="213"/>
      <c r="M193" s="213"/>
      <c r="N193" s="213"/>
      <c r="O193" s="213"/>
      <c r="P193" s="213"/>
      <c r="Q193" s="213"/>
      <c r="R193" s="138"/>
      <c r="T193" s="139" t="s">
        <v>5</v>
      </c>
      <c r="U193" s="41" t="s">
        <v>41</v>
      </c>
      <c r="V193" s="140">
        <v>0.122</v>
      </c>
      <c r="W193" s="140">
        <f>V193*K193</f>
        <v>9.6135999999999999</v>
      </c>
      <c r="X193" s="140">
        <v>3.5E-4</v>
      </c>
      <c r="Y193" s="140">
        <f>X193*K193</f>
        <v>2.758E-2</v>
      </c>
      <c r="Z193" s="140">
        <v>0</v>
      </c>
      <c r="AA193" s="141">
        <f>Z193*K193</f>
        <v>0</v>
      </c>
      <c r="AR193" s="18" t="s">
        <v>209</v>
      </c>
      <c r="AT193" s="18" t="s">
        <v>132</v>
      </c>
      <c r="AU193" s="18" t="s">
        <v>137</v>
      </c>
      <c r="AY193" s="18" t="s">
        <v>130</v>
      </c>
      <c r="BE193" s="142">
        <f>IF(U193="základná",N193,0)</f>
        <v>0</v>
      </c>
      <c r="BF193" s="142">
        <f>IF(U193="znížená",N193,0)</f>
        <v>0</v>
      </c>
      <c r="BG193" s="142">
        <f>IF(U193="zákl. prenesená",N193,0)</f>
        <v>0</v>
      </c>
      <c r="BH193" s="142">
        <f>IF(U193="zníž. prenesená",N193,0)</f>
        <v>0</v>
      </c>
      <c r="BI193" s="142">
        <f>IF(U193="nulová",N193,0)</f>
        <v>0</v>
      </c>
      <c r="BJ193" s="18" t="s">
        <v>137</v>
      </c>
      <c r="BK193" s="142">
        <f>ROUND(L193*K193,2)</f>
        <v>0</v>
      </c>
      <c r="BL193" s="18" t="s">
        <v>209</v>
      </c>
      <c r="BM193" s="18" t="s">
        <v>334</v>
      </c>
    </row>
    <row r="194" spans="2:65" s="1" customFormat="1" ht="31.5" customHeight="1">
      <c r="B194" s="133"/>
      <c r="C194" s="134" t="s">
        <v>335</v>
      </c>
      <c r="D194" s="134" t="s">
        <v>132</v>
      </c>
      <c r="E194" s="135" t="s">
        <v>336</v>
      </c>
      <c r="F194" s="212" t="s">
        <v>337</v>
      </c>
      <c r="G194" s="212"/>
      <c r="H194" s="212"/>
      <c r="I194" s="212"/>
      <c r="J194" s="136" t="s">
        <v>135</v>
      </c>
      <c r="K194" s="137">
        <v>78.8</v>
      </c>
      <c r="L194" s="213"/>
      <c r="M194" s="213"/>
      <c r="N194" s="213"/>
      <c r="O194" s="213"/>
      <c r="P194" s="213"/>
      <c r="Q194" s="213"/>
      <c r="R194" s="138"/>
      <c r="T194" s="139" t="s">
        <v>5</v>
      </c>
      <c r="U194" s="41" t="s">
        <v>41</v>
      </c>
      <c r="V194" s="140">
        <v>0.25800000000000001</v>
      </c>
      <c r="W194" s="140">
        <f>V194*K194</f>
        <v>20.330400000000001</v>
      </c>
      <c r="X194" s="140">
        <v>3.31E-3</v>
      </c>
      <c r="Y194" s="140">
        <f>X194*K194</f>
        <v>0.260828</v>
      </c>
      <c r="Z194" s="140">
        <v>0</v>
      </c>
      <c r="AA194" s="141">
        <f>Z194*K194</f>
        <v>0</v>
      </c>
      <c r="AR194" s="18" t="s">
        <v>209</v>
      </c>
      <c r="AT194" s="18" t="s">
        <v>132</v>
      </c>
      <c r="AU194" s="18" t="s">
        <v>137</v>
      </c>
      <c r="AY194" s="18" t="s">
        <v>130</v>
      </c>
      <c r="BE194" s="142">
        <f>IF(U194="základná",N194,0)</f>
        <v>0</v>
      </c>
      <c r="BF194" s="142">
        <f>IF(U194="znížená",N194,0)</f>
        <v>0</v>
      </c>
      <c r="BG194" s="142">
        <f>IF(U194="zákl. prenesená",N194,0)</f>
        <v>0</v>
      </c>
      <c r="BH194" s="142">
        <f>IF(U194="zníž. prenesená",N194,0)</f>
        <v>0</v>
      </c>
      <c r="BI194" s="142">
        <f>IF(U194="nulová",N194,0)</f>
        <v>0</v>
      </c>
      <c r="BJ194" s="18" t="s">
        <v>137</v>
      </c>
      <c r="BK194" s="142">
        <f>ROUND(L194*K194,2)</f>
        <v>0</v>
      </c>
      <c r="BL194" s="18" t="s">
        <v>209</v>
      </c>
      <c r="BM194" s="18" t="s">
        <v>338</v>
      </c>
    </row>
    <row r="195" spans="2:65" s="9" customFormat="1" ht="37.35" customHeight="1">
      <c r="B195" s="122"/>
      <c r="C195" s="123"/>
      <c r="D195" s="124" t="s">
        <v>112</v>
      </c>
      <c r="E195" s="124"/>
      <c r="F195" s="124"/>
      <c r="G195" s="124"/>
      <c r="H195" s="124"/>
      <c r="I195" s="124"/>
      <c r="J195" s="124"/>
      <c r="K195" s="124"/>
      <c r="L195" s="124"/>
      <c r="M195" s="124"/>
      <c r="N195" s="226"/>
      <c r="O195" s="227"/>
      <c r="P195" s="227"/>
      <c r="Q195" s="227"/>
      <c r="R195" s="125"/>
      <c r="T195" s="126"/>
      <c r="U195" s="123"/>
      <c r="V195" s="123"/>
      <c r="W195" s="127">
        <f>W196</f>
        <v>6.7000000000000004E-2</v>
      </c>
      <c r="X195" s="123"/>
      <c r="Y195" s="127">
        <f>Y196</f>
        <v>0</v>
      </c>
      <c r="Z195" s="123"/>
      <c r="AA195" s="128">
        <f>AA196</f>
        <v>0</v>
      </c>
      <c r="AR195" s="129" t="s">
        <v>162</v>
      </c>
      <c r="AT195" s="130" t="s">
        <v>73</v>
      </c>
      <c r="AU195" s="130" t="s">
        <v>74</v>
      </c>
      <c r="AY195" s="129" t="s">
        <v>130</v>
      </c>
      <c r="BK195" s="131">
        <f>BK196</f>
        <v>0</v>
      </c>
    </row>
    <row r="196" spans="2:65" s="9" customFormat="1" ht="19.899999999999999" customHeight="1">
      <c r="B196" s="122"/>
      <c r="C196" s="123"/>
      <c r="D196" s="132" t="s">
        <v>113</v>
      </c>
      <c r="E196" s="132"/>
      <c r="F196" s="132"/>
      <c r="G196" s="132"/>
      <c r="H196" s="132"/>
      <c r="I196" s="132"/>
      <c r="J196" s="132"/>
      <c r="K196" s="132"/>
      <c r="L196" s="132"/>
      <c r="M196" s="132"/>
      <c r="N196" s="222"/>
      <c r="O196" s="223"/>
      <c r="P196" s="223"/>
      <c r="Q196" s="223"/>
      <c r="R196" s="125"/>
      <c r="T196" s="126"/>
      <c r="U196" s="123"/>
      <c r="V196" s="123"/>
      <c r="W196" s="127">
        <f>W197</f>
        <v>6.7000000000000004E-2</v>
      </c>
      <c r="X196" s="123"/>
      <c r="Y196" s="127">
        <f>Y197</f>
        <v>0</v>
      </c>
      <c r="Z196" s="123"/>
      <c r="AA196" s="128">
        <f>AA197</f>
        <v>0</v>
      </c>
      <c r="AR196" s="129" t="s">
        <v>162</v>
      </c>
      <c r="AT196" s="130" t="s">
        <v>73</v>
      </c>
      <c r="AU196" s="130" t="s">
        <v>79</v>
      </c>
      <c r="AY196" s="129" t="s">
        <v>130</v>
      </c>
      <c r="BK196" s="131">
        <f>BK197</f>
        <v>0</v>
      </c>
    </row>
    <row r="197" spans="2:65" s="1" customFormat="1" ht="22.5" customHeight="1">
      <c r="B197" s="133"/>
      <c r="C197" s="134" t="s">
        <v>339</v>
      </c>
      <c r="D197" s="134" t="s">
        <v>132</v>
      </c>
      <c r="E197" s="135" t="s">
        <v>340</v>
      </c>
      <c r="F197" s="212" t="s">
        <v>349</v>
      </c>
      <c r="G197" s="212"/>
      <c r="H197" s="212"/>
      <c r="I197" s="212"/>
      <c r="J197" s="136" t="s">
        <v>141</v>
      </c>
      <c r="K197" s="137">
        <v>1</v>
      </c>
      <c r="L197" s="213"/>
      <c r="M197" s="213"/>
      <c r="N197" s="213"/>
      <c r="O197" s="213"/>
      <c r="P197" s="213"/>
      <c r="Q197" s="213"/>
      <c r="R197" s="138"/>
      <c r="T197" s="139" t="s">
        <v>5</v>
      </c>
      <c r="U197" s="41" t="s">
        <v>41</v>
      </c>
      <c r="V197" s="140">
        <v>6.7000000000000004E-2</v>
      </c>
      <c r="W197" s="140">
        <f>V197*K197</f>
        <v>6.7000000000000004E-2</v>
      </c>
      <c r="X197" s="140">
        <v>0</v>
      </c>
      <c r="Y197" s="140">
        <f>X197*K197</f>
        <v>0</v>
      </c>
      <c r="Z197" s="140">
        <v>0</v>
      </c>
      <c r="AA197" s="141">
        <f>Z197*K197</f>
        <v>0</v>
      </c>
      <c r="AR197" s="18" t="s">
        <v>341</v>
      </c>
      <c r="AT197" s="18" t="s">
        <v>132</v>
      </c>
      <c r="AU197" s="18" t="s">
        <v>137</v>
      </c>
      <c r="AY197" s="18" t="s">
        <v>130</v>
      </c>
      <c r="BE197" s="142">
        <f>IF(U197="základná",N197,0)</f>
        <v>0</v>
      </c>
      <c r="BF197" s="142">
        <f>IF(U197="znížená",N197,0)</f>
        <v>0</v>
      </c>
      <c r="BG197" s="142">
        <f>IF(U197="zákl. prenesená",N197,0)</f>
        <v>0</v>
      </c>
      <c r="BH197" s="142">
        <f>IF(U197="zníž. prenesená",N197,0)</f>
        <v>0</v>
      </c>
      <c r="BI197" s="142">
        <f>IF(U197="nulová",N197,0)</f>
        <v>0</v>
      </c>
      <c r="BJ197" s="18" t="s">
        <v>137</v>
      </c>
      <c r="BK197" s="142">
        <f>ROUND(L197*K197,2)</f>
        <v>0</v>
      </c>
      <c r="BL197" s="18" t="s">
        <v>341</v>
      </c>
      <c r="BM197" s="18" t="s">
        <v>342</v>
      </c>
    </row>
    <row r="198" spans="2:65" s="9" customFormat="1" ht="37.35" customHeight="1">
      <c r="B198" s="122"/>
      <c r="C198" s="123"/>
      <c r="D198" s="124" t="s">
        <v>114</v>
      </c>
      <c r="E198" s="124"/>
      <c r="F198" s="124"/>
      <c r="G198" s="124"/>
      <c r="H198" s="124"/>
      <c r="I198" s="124"/>
      <c r="J198" s="124"/>
      <c r="K198" s="124"/>
      <c r="L198" s="124"/>
      <c r="M198" s="124"/>
      <c r="N198" s="229"/>
      <c r="O198" s="230"/>
      <c r="P198" s="230"/>
      <c r="Q198" s="230"/>
      <c r="R198" s="125"/>
      <c r="T198" s="126"/>
      <c r="U198" s="123"/>
      <c r="V198" s="123"/>
      <c r="W198" s="127">
        <f>W199</f>
        <v>53</v>
      </c>
      <c r="X198" s="123"/>
      <c r="Y198" s="127">
        <f>Y199</f>
        <v>0</v>
      </c>
      <c r="Z198" s="123"/>
      <c r="AA198" s="128">
        <f>AA199</f>
        <v>0</v>
      </c>
      <c r="AR198" s="129" t="s">
        <v>136</v>
      </c>
      <c r="AT198" s="130" t="s">
        <v>73</v>
      </c>
      <c r="AU198" s="130" t="s">
        <v>74</v>
      </c>
      <c r="AY198" s="129" t="s">
        <v>130</v>
      </c>
      <c r="BK198" s="131">
        <f>BK199</f>
        <v>0</v>
      </c>
    </row>
    <row r="199" spans="2:65" s="1" customFormat="1" ht="22.5" customHeight="1">
      <c r="B199" s="133"/>
      <c r="C199" s="134" t="s">
        <v>343</v>
      </c>
      <c r="D199" s="134" t="s">
        <v>132</v>
      </c>
      <c r="E199" s="135" t="s">
        <v>344</v>
      </c>
      <c r="F199" s="212" t="s">
        <v>345</v>
      </c>
      <c r="G199" s="212"/>
      <c r="H199" s="212"/>
      <c r="I199" s="212"/>
      <c r="J199" s="136" t="s">
        <v>346</v>
      </c>
      <c r="K199" s="137">
        <v>50</v>
      </c>
      <c r="L199" s="213"/>
      <c r="M199" s="213"/>
      <c r="N199" s="213"/>
      <c r="O199" s="213"/>
      <c r="P199" s="213"/>
      <c r="Q199" s="213"/>
      <c r="R199" s="138"/>
      <c r="T199" s="139" t="s">
        <v>5</v>
      </c>
      <c r="U199" s="155" t="s">
        <v>41</v>
      </c>
      <c r="V199" s="156">
        <v>1.06</v>
      </c>
      <c r="W199" s="156">
        <f>V199*K199</f>
        <v>53</v>
      </c>
      <c r="X199" s="156">
        <v>0</v>
      </c>
      <c r="Y199" s="156">
        <f>X199*K199</f>
        <v>0</v>
      </c>
      <c r="Z199" s="156">
        <v>0</v>
      </c>
      <c r="AA199" s="157">
        <f>Z199*K199</f>
        <v>0</v>
      </c>
      <c r="AR199" s="18" t="s">
        <v>347</v>
      </c>
      <c r="AT199" s="18" t="s">
        <v>132</v>
      </c>
      <c r="AU199" s="18" t="s">
        <v>79</v>
      </c>
      <c r="AY199" s="18" t="s">
        <v>130</v>
      </c>
      <c r="BE199" s="142">
        <f>IF(U199="základná",N199,0)</f>
        <v>0</v>
      </c>
      <c r="BF199" s="142">
        <f>IF(U199="znížená",N199,0)</f>
        <v>0</v>
      </c>
      <c r="BG199" s="142">
        <f>IF(U199="zákl. prenesená",N199,0)</f>
        <v>0</v>
      </c>
      <c r="BH199" s="142">
        <f>IF(U199="zníž. prenesená",N199,0)</f>
        <v>0</v>
      </c>
      <c r="BI199" s="142">
        <f>IF(U199="nulová",N199,0)</f>
        <v>0</v>
      </c>
      <c r="BJ199" s="18" t="s">
        <v>137</v>
      </c>
      <c r="BK199" s="142">
        <f>ROUND(L199*K199,2)</f>
        <v>0</v>
      </c>
      <c r="BL199" s="18" t="s">
        <v>347</v>
      </c>
      <c r="BM199" s="18" t="s">
        <v>348</v>
      </c>
    </row>
    <row r="200" spans="2:65" s="1" customFormat="1" ht="6.95" customHeight="1">
      <c r="B200" s="56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8"/>
    </row>
  </sheetData>
  <mergeCells count="240">
    <mergeCell ref="H1:K1"/>
    <mergeCell ref="S2:AC2"/>
    <mergeCell ref="F199:I199"/>
    <mergeCell ref="L199:M199"/>
    <mergeCell ref="N199:Q199"/>
    <mergeCell ref="N124:Q124"/>
    <mergeCell ref="N125:Q125"/>
    <mergeCell ref="N126:Q126"/>
    <mergeCell ref="N128:Q128"/>
    <mergeCell ref="N135:Q135"/>
    <mergeCell ref="N148:Q148"/>
    <mergeCell ref="N150:Q150"/>
    <mergeCell ref="N151:Q151"/>
    <mergeCell ref="N152:Q152"/>
    <mergeCell ref="N161:Q161"/>
    <mergeCell ref="N165:Q165"/>
    <mergeCell ref="N167:Q167"/>
    <mergeCell ref="N169:Q169"/>
    <mergeCell ref="N184:Q184"/>
    <mergeCell ref="N189:Q189"/>
    <mergeCell ref="N195:Q195"/>
    <mergeCell ref="N196:Q196"/>
    <mergeCell ref="N198:Q198"/>
    <mergeCell ref="F192:I192"/>
    <mergeCell ref="F193:I193"/>
    <mergeCell ref="L193:M193"/>
    <mergeCell ref="N193:Q193"/>
    <mergeCell ref="F194:I194"/>
    <mergeCell ref="L194:M194"/>
    <mergeCell ref="N194:Q194"/>
    <mergeCell ref="F197:I197"/>
    <mergeCell ref="L197:M197"/>
    <mergeCell ref="N197:Q197"/>
    <mergeCell ref="F188:I188"/>
    <mergeCell ref="L188:M188"/>
    <mergeCell ref="N188:Q188"/>
    <mergeCell ref="F190:I190"/>
    <mergeCell ref="L190:M190"/>
    <mergeCell ref="N190:Q190"/>
    <mergeCell ref="F191:I191"/>
    <mergeCell ref="L191:M191"/>
    <mergeCell ref="N191:Q191"/>
    <mergeCell ref="F183:I183"/>
    <mergeCell ref="L183:M183"/>
    <mergeCell ref="N183:Q183"/>
    <mergeCell ref="F185:I185"/>
    <mergeCell ref="L185:M185"/>
    <mergeCell ref="N185:Q185"/>
    <mergeCell ref="F186:I186"/>
    <mergeCell ref="F187:I187"/>
    <mergeCell ref="L187:M187"/>
    <mergeCell ref="N187:Q187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F176:I176"/>
    <mergeCell ref="L176:M176"/>
    <mergeCell ref="N176:Q176"/>
    <mergeCell ref="F168:I168"/>
    <mergeCell ref="L168:M168"/>
    <mergeCell ref="N168:Q168"/>
    <mergeCell ref="F170:I170"/>
    <mergeCell ref="L170:M170"/>
    <mergeCell ref="N170:Q170"/>
    <mergeCell ref="F171:I171"/>
    <mergeCell ref="L171:M171"/>
    <mergeCell ref="N171:Q171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59:I159"/>
    <mergeCell ref="L159:M159"/>
    <mergeCell ref="N159:Q159"/>
    <mergeCell ref="F160:I160"/>
    <mergeCell ref="L160:M160"/>
    <mergeCell ref="N160:Q160"/>
    <mergeCell ref="F162:I162"/>
    <mergeCell ref="L162:M162"/>
    <mergeCell ref="N162:Q162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F142:I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L141:M141"/>
    <mergeCell ref="N141:Q141"/>
    <mergeCell ref="F132:I132"/>
    <mergeCell ref="F133:I133"/>
    <mergeCell ref="L133:M133"/>
    <mergeCell ref="N133:Q133"/>
    <mergeCell ref="F134:I134"/>
    <mergeCell ref="F136:I136"/>
    <mergeCell ref="L136:M136"/>
    <mergeCell ref="N136:Q136"/>
    <mergeCell ref="F137:I137"/>
    <mergeCell ref="L137:M137"/>
    <mergeCell ref="N137:Q137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C114:Q114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N98:Q98"/>
    <mergeCell ref="N99:Q99"/>
    <mergeCell ref="N100:Q100"/>
    <mergeCell ref="N101:Q101"/>
    <mergeCell ref="N102:Q102"/>
    <mergeCell ref="N103:Q103"/>
    <mergeCell ref="N104:Q104"/>
    <mergeCell ref="N106:Q106"/>
    <mergeCell ref="L108:Q10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</mergeCells>
  <hyperlinks>
    <hyperlink ref="F1:G1" location="C2" display="1) Krycí list rozpočtu"/>
    <hyperlink ref="H1:K1" location="C85" display="2) Rekapitulácia rozpočtu"/>
    <hyperlink ref="L1" location="C12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2017-09-21 - Zlepšenie te...</vt:lpstr>
      <vt:lpstr>'2017-09-21 - Zlepšenie te...'!Názvy_tlače</vt:lpstr>
      <vt:lpstr>'Rekapitulácia stavby'!Názvy_tlače</vt:lpstr>
      <vt:lpstr>'2017-09-21 - Zlepšenie te...'!Oblasť_tlače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Danka-PC\Danka</dc:creator>
  <cp:lastModifiedBy>Beata LePhart</cp:lastModifiedBy>
  <cp:lastPrinted>2017-09-22T09:13:49Z</cp:lastPrinted>
  <dcterms:created xsi:type="dcterms:W3CDTF">2017-09-20T13:51:50Z</dcterms:created>
  <dcterms:modified xsi:type="dcterms:W3CDTF">2017-09-22T09:46:50Z</dcterms:modified>
</cp:coreProperties>
</file>